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5760" windowHeight="6870" tabRatio="905" firstSheet="6" activeTab="16"/>
  </bookViews>
  <sheets>
    <sheet name="июнь 08" sheetId="1" r:id="rId1"/>
    <sheet name="янв07баллы" sheetId="2" r:id="rId2"/>
    <sheet name="янв09 " sheetId="3" r:id="rId3"/>
    <sheet name="февраль09" sheetId="4" r:id="rId4"/>
    <sheet name="февраль08баллы" sheetId="5" r:id="rId5"/>
    <sheet name="март баллы" sheetId="6" r:id="rId6"/>
    <sheet name="март 09г." sheetId="7" r:id="rId7"/>
    <sheet name="апр09" sheetId="8" r:id="rId8"/>
    <sheet name="май09" sheetId="9" r:id="rId9"/>
    <sheet name="июнь09" sheetId="10" r:id="rId10"/>
    <sheet name="июнь бал." sheetId="11" r:id="rId11"/>
    <sheet name="июль09" sheetId="12" r:id="rId12"/>
    <sheet name="август09" sheetId="13" r:id="rId13"/>
    <sheet name="сентябрь09" sheetId="14" r:id="rId14"/>
    <sheet name="окт09" sheetId="15" r:id="rId15"/>
    <sheet name="нояб09" sheetId="16" r:id="rId16"/>
    <sheet name="дек09" sheetId="17" r:id="rId17"/>
    <sheet name="сентябрь04 (2)" sheetId="18" r:id="rId18"/>
  </sheets>
  <definedNames>
    <definedName name="_xlnm.Print_Titles" localSheetId="12">'август09'!$A:$A</definedName>
    <definedName name="_xlnm.Print_Titles" localSheetId="7">'апр09'!$A:$A</definedName>
    <definedName name="_xlnm.Print_Titles" localSheetId="16">'дек09'!$A:$A</definedName>
    <definedName name="_xlnm.Print_Titles" localSheetId="11">'июль09'!$A:$A</definedName>
    <definedName name="_xlnm.Print_Titles" localSheetId="0">'июнь 08'!$A:$A</definedName>
    <definedName name="_xlnm.Print_Titles" localSheetId="9">'июнь09'!$A:$A</definedName>
    <definedName name="_xlnm.Print_Titles" localSheetId="8">'май09'!$A:$A</definedName>
    <definedName name="_xlnm.Print_Titles" localSheetId="6">'март 09г.'!$A:$A</definedName>
    <definedName name="_xlnm.Print_Titles" localSheetId="5">'март баллы'!$A:$A</definedName>
    <definedName name="_xlnm.Print_Titles" localSheetId="15">'нояб09'!$A:$A</definedName>
    <definedName name="_xlnm.Print_Titles" localSheetId="14">'окт09'!$A:$A</definedName>
    <definedName name="_xlnm.Print_Titles" localSheetId="17">'сентябрь04 (2)'!$A:$A</definedName>
    <definedName name="_xlnm.Print_Titles" localSheetId="13">'сентябрь09'!$A:$A</definedName>
    <definedName name="_xlnm.Print_Titles" localSheetId="4">'февраль08баллы'!$A:$A</definedName>
    <definedName name="_xlnm.Print_Titles" localSheetId="3">'февраль09'!$A:$A</definedName>
    <definedName name="_xlnm.Print_Titles" localSheetId="1">'янв07баллы'!$A:$A</definedName>
    <definedName name="_xlnm.Print_Titles" localSheetId="2">'янв09 '!$A:$A</definedName>
    <definedName name="Заголовки_для_печти">#REF!</definedName>
    <definedName name="_xlnm.Print_Area" localSheetId="16">'дек09'!$A$1:$BQ$32</definedName>
    <definedName name="_xlnm.Print_Area" localSheetId="11">'июль09'!$A$1:$AY$32</definedName>
    <definedName name="_xlnm.Print_Area" localSheetId="0">'июнь 08'!$A$1:$BX$33</definedName>
    <definedName name="_xlnm.Print_Area" localSheetId="9">'июнь09'!$A$1:$BM$32</definedName>
    <definedName name="_xlnm.Print_Area" localSheetId="8">'май09'!$A$1:$CH$39</definedName>
    <definedName name="_xlnm.Print_Area" localSheetId="6">'март 09г.'!$A$1:$CB$32</definedName>
    <definedName name="_xlnm.Print_Area" localSheetId="17">'сентябрь04 (2)'!$A$1:$BQ$32</definedName>
    <definedName name="_xlnm.Print_Area" localSheetId="13">'сентябрь09'!$A$1:$BX$32</definedName>
    <definedName name="_xlnm.Print_Area" localSheetId="4">'февраль08баллы'!$A$1:$AP$32</definedName>
    <definedName name="_xlnm.Print_Area" localSheetId="3">'февраль09'!$A$1:$BM$32</definedName>
    <definedName name="_xlnm.Print_Area" localSheetId="1">'янв07баллы'!$A$1:$AM$33</definedName>
    <definedName name="_xlnm.Print_Area" localSheetId="2">'янв09 '!$A$1:$AE$33</definedName>
  </definedNames>
  <calcPr fullCalcOnLoad="1"/>
</workbook>
</file>

<file path=xl/sharedStrings.xml><?xml version="1.0" encoding="utf-8"?>
<sst xmlns="http://schemas.openxmlformats.org/spreadsheetml/2006/main" count="2437" uniqueCount="148">
  <si>
    <t xml:space="preserve">Наименование </t>
  </si>
  <si>
    <t>администраций</t>
  </si>
  <si>
    <t xml:space="preserve">Кемлянская </t>
  </si>
  <si>
    <t>Б.Сыресевская</t>
  </si>
  <si>
    <t>Болдасевская</t>
  </si>
  <si>
    <t>Вечкуская</t>
  </si>
  <si>
    <t>Гуляевская</t>
  </si>
  <si>
    <t>Инсаровская</t>
  </si>
  <si>
    <t>Ичалковская</t>
  </si>
  <si>
    <t>Камаевская</t>
  </si>
  <si>
    <t>Кендянская</t>
  </si>
  <si>
    <t>Кергудская</t>
  </si>
  <si>
    <t>Ладская</t>
  </si>
  <si>
    <t>Лобаскинская</t>
  </si>
  <si>
    <t>Н.Ичалковск</t>
  </si>
  <si>
    <t>Оброчинская</t>
  </si>
  <si>
    <t>Парадеевская</t>
  </si>
  <si>
    <t>Пермеевская</t>
  </si>
  <si>
    <t>Протасовская</t>
  </si>
  <si>
    <t>Резоватовская</t>
  </si>
  <si>
    <t>Р.Баевская</t>
  </si>
  <si>
    <t>Смольненская</t>
  </si>
  <si>
    <t>Тархановская</t>
  </si>
  <si>
    <t>Итого</t>
  </si>
  <si>
    <t>Прогноз</t>
  </si>
  <si>
    <t>с нач.год</t>
  </si>
  <si>
    <t>Факт</t>
  </si>
  <si>
    <t>%</t>
  </si>
  <si>
    <t>Молоко от населения</t>
  </si>
  <si>
    <t>Молоко от СХПК</t>
  </si>
  <si>
    <t>Мясо от населения</t>
  </si>
  <si>
    <t>Мясо от СХПК</t>
  </si>
  <si>
    <t>Товарооборот</t>
  </si>
  <si>
    <t>Водка</t>
  </si>
  <si>
    <t>месяц</t>
  </si>
  <si>
    <t>Собственные доходы</t>
  </si>
  <si>
    <t>% сох</t>
  </si>
  <si>
    <t>ранности</t>
  </si>
  <si>
    <t>Информация</t>
  </si>
  <si>
    <t>о выполнении основных социально-экономических показателей</t>
  </si>
  <si>
    <t>%сохр</t>
  </si>
  <si>
    <t>все кат.</t>
  </si>
  <si>
    <t>хоз(дот</t>
  </si>
  <si>
    <t>Район</t>
  </si>
  <si>
    <t>Всего</t>
  </si>
  <si>
    <t>Сахарная свекла</t>
  </si>
  <si>
    <t>Пр-во зерна в весе пос.дор</t>
  </si>
  <si>
    <t xml:space="preserve">Факт </t>
  </si>
  <si>
    <t>погол</t>
  </si>
  <si>
    <t xml:space="preserve">  </t>
  </si>
  <si>
    <t>хоз</t>
  </si>
  <si>
    <t xml:space="preserve">Прогноз </t>
  </si>
  <si>
    <t>на год</t>
  </si>
  <si>
    <t>на 1 кв.</t>
  </si>
  <si>
    <t>1 кв.</t>
  </si>
  <si>
    <t>% вып.</t>
  </si>
  <si>
    <t>Объем привлеченных кредитов</t>
  </si>
  <si>
    <t>Собств.</t>
  </si>
  <si>
    <t>Мясо нас</t>
  </si>
  <si>
    <t>Молоко нас</t>
  </si>
  <si>
    <t>Т/О</t>
  </si>
  <si>
    <t>Кред</t>
  </si>
  <si>
    <t>%вып</t>
  </si>
  <si>
    <t xml:space="preserve">Заним </t>
  </si>
  <si>
    <t>место</t>
  </si>
  <si>
    <t>кол-во баллов</t>
  </si>
  <si>
    <t>прогн.</t>
  </si>
  <si>
    <t>факт</t>
  </si>
  <si>
    <t>с.к.б.</t>
  </si>
  <si>
    <t>спорт</t>
  </si>
  <si>
    <t>15</t>
  </si>
  <si>
    <t>к-ра</t>
  </si>
  <si>
    <t>кул.ис.</t>
  </si>
  <si>
    <t>нар.тв-во</t>
  </si>
  <si>
    <t xml:space="preserve"> на 1 кв.</t>
  </si>
  <si>
    <t xml:space="preserve">          о выполнении основных социально-экономических показателей</t>
  </si>
  <si>
    <t xml:space="preserve">     о выполнении основных социально-экономических показателей</t>
  </si>
  <si>
    <t xml:space="preserve"> </t>
  </si>
  <si>
    <t>Объем привлеченных кредит</t>
  </si>
  <si>
    <t xml:space="preserve">закупка племенного скота </t>
  </si>
  <si>
    <t>1 полуг.</t>
  </si>
  <si>
    <t xml:space="preserve"> на 1 полуг.</t>
  </si>
  <si>
    <t xml:space="preserve">Объм привлеченных кредитов </t>
  </si>
  <si>
    <t>за январь-сентябрь 2007 года по Ичалковскому району</t>
  </si>
  <si>
    <t>за 9 мес.</t>
  </si>
  <si>
    <t>7пок</t>
  </si>
  <si>
    <t>балл</t>
  </si>
  <si>
    <t>баллы</t>
  </si>
  <si>
    <t>прогн</t>
  </si>
  <si>
    <t>молоко</t>
  </si>
  <si>
    <t>ИТОГО</t>
  </si>
  <si>
    <t>за январь 2008 года по Ичалковскому району</t>
  </si>
  <si>
    <t>за январь-февраль 2008 года по Ичалковскому району</t>
  </si>
  <si>
    <t>мес</t>
  </si>
  <si>
    <t>Факт балл</t>
  </si>
  <si>
    <t>Закупка племенного скота</t>
  </si>
  <si>
    <t>Общая площадь введенного жилья</t>
  </si>
  <si>
    <t>за январь-июнь 2008 года по Ичалковскому району</t>
  </si>
  <si>
    <t>на 1 полуг.</t>
  </si>
  <si>
    <t>прогноз</t>
  </si>
  <si>
    <t>выполн</t>
  </si>
  <si>
    <t>Итого по полугодию</t>
  </si>
  <si>
    <t>Балл</t>
  </si>
  <si>
    <t>Закуп племенного скота</t>
  </si>
  <si>
    <t>Ввод жилья</t>
  </si>
  <si>
    <t>за январь-сентябрь 2008 года по Ичалковскому району</t>
  </si>
  <si>
    <t>за январь 2009 года по Ичалковскому муниципальному району</t>
  </si>
  <si>
    <t>опер.</t>
  </si>
  <si>
    <t>темп</t>
  </si>
  <si>
    <t>роста</t>
  </si>
  <si>
    <t>за январь-февраль 2009 года по Ичалковскому району</t>
  </si>
  <si>
    <t xml:space="preserve">темп </t>
  </si>
  <si>
    <t>Молоко от СХПК и населения</t>
  </si>
  <si>
    <t>Мясо от СХПК и населения</t>
  </si>
  <si>
    <t>за январь-март 2009 года по Ичалковскому району</t>
  </si>
  <si>
    <t>за январь-март  2009 года по Ичалковскому району</t>
  </si>
  <si>
    <t>Закуп плем.скота</t>
  </si>
  <si>
    <t xml:space="preserve">                                     Ввод жилья</t>
  </si>
  <si>
    <t>2008г</t>
  </si>
  <si>
    <t xml:space="preserve">                         Объем привлеченных кредитов</t>
  </si>
  <si>
    <t>за январь-апрель 2009 года по Ичалковскому району</t>
  </si>
  <si>
    <t xml:space="preserve">                                           Информация</t>
  </si>
  <si>
    <t>за январь-май   2009 года по Ичалковскому району</t>
  </si>
  <si>
    <t>за январь-май 2009 года по Ичалковскому району</t>
  </si>
  <si>
    <t>за январь-июнь 2009 года по Ичалковскому району</t>
  </si>
  <si>
    <t>бал</t>
  </si>
  <si>
    <t>Молоко во всех категориях</t>
  </si>
  <si>
    <t>Мясо во всех категориях</t>
  </si>
  <si>
    <t>Доля неэффективных расходов</t>
  </si>
  <si>
    <t xml:space="preserve">прогноз </t>
  </si>
  <si>
    <t xml:space="preserve">факт </t>
  </si>
  <si>
    <t xml:space="preserve">                         плем.скот</t>
  </si>
  <si>
    <t>Объем отгруж тов.</t>
  </si>
  <si>
    <t>темп роста з/п</t>
  </si>
  <si>
    <t xml:space="preserve">           за январь-июль 2009 года по Ичалковскому району</t>
  </si>
  <si>
    <t xml:space="preserve">тепм </t>
  </si>
  <si>
    <t>за январь-август 2009 года по Ичалковскому району</t>
  </si>
  <si>
    <t>январь-сентябрь 2009года</t>
  </si>
  <si>
    <t>за январь-сентябрь 2009 года по Ичалковскому району</t>
  </si>
  <si>
    <t xml:space="preserve">                          Ввод жилья</t>
  </si>
  <si>
    <t>Объем привлеченных кедитов</t>
  </si>
  <si>
    <t>за январь-октябрь 2009 года по Ичалковскому району</t>
  </si>
  <si>
    <t>за январь-ноябрь 2009 года по Ичалковскому району</t>
  </si>
  <si>
    <t>район</t>
  </si>
  <si>
    <t>итого</t>
  </si>
  <si>
    <t>теип</t>
  </si>
  <si>
    <t>за январь-декабрь 2009 года по Ичалковскому району</t>
  </si>
  <si>
    <t>ввод жилья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</si>
</sst>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0.000"/>
    <numFmt numFmtId="167" formatCode="0.0"/>
  </numFmts>
  <fonts count="23">
    <font>
      <sz val="10"/>
      <name val="Arial Cyr"/>
      <family val="0"/>
    </font>
    <font>
      <b/>
      <sz val="14"/>
      <name val="Arial Narrow"/>
      <family val="2"/>
    </font>
    <font>
      <sz val="14"/>
      <name val="Arial Cyr"/>
      <family val="2"/>
    </font>
    <font>
      <sz val="14"/>
      <name val="Arial Narrow"/>
      <family val="2"/>
    </font>
    <font>
      <sz val="12"/>
      <name val="Arial Cyr"/>
      <family val="2"/>
    </font>
    <font>
      <sz val="11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sz val="14"/>
      <color indexed="8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b/>
      <sz val="12"/>
      <name val="Arial Cyr"/>
      <family val="0"/>
    </font>
    <font>
      <strike/>
      <sz val="12"/>
      <name val="Arial Cyr"/>
      <family val="2"/>
    </font>
    <font>
      <sz val="12"/>
      <name val="Verdana"/>
      <family val="2"/>
    </font>
    <font>
      <sz val="10"/>
      <name val="Helv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0" xfId="0" applyFont="1" applyAlignment="1">
      <alignment/>
    </xf>
    <xf numFmtId="0" fontId="0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5" xfId="0" applyFont="1" applyBorder="1" applyAlignment="1">
      <alignment/>
    </xf>
    <xf numFmtId="167" fontId="4" fillId="0" borderId="5" xfId="0" applyNumberFormat="1" applyFont="1" applyBorder="1" applyAlignment="1">
      <alignment/>
    </xf>
    <xf numFmtId="167" fontId="4" fillId="0" borderId="9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5" xfId="0" applyFill="1" applyBorder="1" applyAlignment="1">
      <alignment/>
    </xf>
    <xf numFmtId="167" fontId="4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8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5" xfId="0" applyFont="1" applyBorder="1" applyAlignment="1">
      <alignment horizontal="center"/>
    </xf>
    <xf numFmtId="167" fontId="9" fillId="0" borderId="9" xfId="0" applyNumberFormat="1" applyFont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left" vertical="center"/>
    </xf>
    <xf numFmtId="167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167" fontId="2" fillId="0" borderId="9" xfId="0" applyNumberFormat="1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167" fontId="2" fillId="0" borderId="5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67" fontId="2" fillId="0" borderId="4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67" fontId="10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7" fontId="2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167" fontId="2" fillId="0" borderId="4" xfId="0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7" fontId="2" fillId="0" borderId="9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" fontId="4" fillId="0" borderId="5" xfId="0" applyNumberFormat="1" applyFont="1" applyBorder="1" applyAlignment="1">
      <alignment/>
    </xf>
    <xf numFmtId="0" fontId="4" fillId="0" borderId="9" xfId="0" applyFont="1" applyBorder="1" applyAlignment="1">
      <alignment/>
    </xf>
    <xf numFmtId="1" fontId="4" fillId="0" borderId="5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7" fontId="4" fillId="0" borderId="5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67" fontId="4" fillId="0" borderId="9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9" xfId="0" applyFont="1" applyBorder="1" applyAlignment="1">
      <alignment horizontal="center"/>
    </xf>
    <xf numFmtId="167" fontId="4" fillId="0" borderId="9" xfId="0" applyNumberFormat="1" applyFont="1" applyBorder="1" applyAlignment="1">
      <alignment horizontal="center"/>
    </xf>
    <xf numFmtId="167" fontId="4" fillId="0" borderId="5" xfId="0" applyNumberFormat="1" applyFont="1" applyBorder="1" applyAlignment="1">
      <alignment horizontal="center"/>
    </xf>
    <xf numFmtId="167" fontId="4" fillId="0" borderId="5" xfId="0" applyNumberFormat="1" applyFont="1" applyBorder="1" applyAlignment="1">
      <alignment/>
    </xf>
    <xf numFmtId="167" fontId="4" fillId="0" borderId="9" xfId="0" applyNumberFormat="1" applyFont="1" applyBorder="1" applyAlignment="1">
      <alignment/>
    </xf>
    <xf numFmtId="1" fontId="0" fillId="0" borderId="0" xfId="0" applyNumberFormat="1" applyAlignment="1">
      <alignment/>
    </xf>
    <xf numFmtId="0" fontId="2" fillId="0" borderId="5" xfId="0" applyFont="1" applyBorder="1" applyAlignment="1">
      <alignment/>
    </xf>
    <xf numFmtId="0" fontId="12" fillId="2" borderId="5" xfId="0" applyNumberFormat="1" applyFont="1" applyFill="1" applyBorder="1" applyAlignment="1">
      <alignment horizontal="right"/>
    </xf>
    <xf numFmtId="0" fontId="2" fillId="0" borderId="9" xfId="0" applyFont="1" applyBorder="1" applyAlignment="1">
      <alignment/>
    </xf>
    <xf numFmtId="1" fontId="2" fillId="0" borderId="9" xfId="0" applyNumberFormat="1" applyFont="1" applyBorder="1" applyAlignment="1">
      <alignment/>
    </xf>
    <xf numFmtId="0" fontId="12" fillId="2" borderId="5" xfId="0" applyNumberFormat="1" applyFont="1" applyFill="1" applyBorder="1" applyAlignment="1">
      <alignment/>
    </xf>
    <xf numFmtId="0" fontId="2" fillId="0" borderId="9" xfId="0" applyNumberFormat="1" applyFont="1" applyBorder="1" applyAlignment="1">
      <alignment/>
    </xf>
    <xf numFmtId="0" fontId="2" fillId="0" borderId="9" xfId="0" applyFont="1" applyFill="1" applyBorder="1" applyAlignment="1">
      <alignment/>
    </xf>
    <xf numFmtId="167" fontId="2" fillId="0" borderId="9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9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13" fillId="0" borderId="9" xfId="0" applyFont="1" applyBorder="1" applyAlignment="1">
      <alignment horizontal="left" vertical="center"/>
    </xf>
    <xf numFmtId="167" fontId="13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/>
    </xf>
    <xf numFmtId="0" fontId="13" fillId="0" borderId="9" xfId="0" applyFont="1" applyBorder="1" applyAlignment="1">
      <alignment horizontal="center" vertical="center"/>
    </xf>
    <xf numFmtId="167" fontId="13" fillId="0" borderId="5" xfId="0" applyNumberFormat="1" applyFont="1" applyBorder="1" applyAlignment="1">
      <alignment/>
    </xf>
    <xf numFmtId="0" fontId="13" fillId="0" borderId="9" xfId="0" applyFont="1" applyBorder="1" applyAlignment="1" applyProtection="1">
      <alignment/>
      <protection locked="0"/>
    </xf>
    <xf numFmtId="0" fontId="13" fillId="0" borderId="9" xfId="0" applyFont="1" applyFill="1" applyBorder="1" applyAlignment="1">
      <alignment horizontal="center" vertical="center"/>
    </xf>
    <xf numFmtId="1" fontId="13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left"/>
    </xf>
    <xf numFmtId="167" fontId="13" fillId="0" borderId="9" xfId="0" applyNumberFormat="1" applyFont="1" applyBorder="1" applyAlignment="1">
      <alignment/>
    </xf>
    <xf numFmtId="167" fontId="13" fillId="0" borderId="9" xfId="0" applyNumberFormat="1" applyFont="1" applyBorder="1" applyAlignment="1" applyProtection="1">
      <alignment/>
      <protection hidden="1"/>
    </xf>
    <xf numFmtId="167" fontId="13" fillId="0" borderId="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7" fontId="13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3" fillId="0" borderId="9" xfId="0" applyFont="1" applyBorder="1" applyAlignment="1">
      <alignment horizontal="center"/>
    </xf>
    <xf numFmtId="167" fontId="13" fillId="0" borderId="9" xfId="0" applyNumberFormat="1" applyFont="1" applyBorder="1" applyAlignment="1">
      <alignment horizontal="center"/>
    </xf>
    <xf numFmtId="167" fontId="13" fillId="0" borderId="9" xfId="0" applyNumberFormat="1" applyFont="1" applyBorder="1" applyAlignment="1">
      <alignment vertical="center"/>
    </xf>
    <xf numFmtId="167" fontId="4" fillId="0" borderId="9" xfId="0" applyNumberFormat="1" applyFont="1" applyBorder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17" fontId="0" fillId="0" borderId="0" xfId="0" applyNumberFormat="1" applyFont="1" applyAlignment="1">
      <alignment/>
    </xf>
    <xf numFmtId="0" fontId="0" fillId="0" borderId="4" xfId="0" applyFill="1" applyBorder="1" applyAlignment="1">
      <alignment/>
    </xf>
    <xf numFmtId="0" fontId="4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167" fontId="2" fillId="0" borderId="5" xfId="0" applyNumberFormat="1" applyFont="1" applyBorder="1" applyAlignment="1">
      <alignment/>
    </xf>
    <xf numFmtId="0" fontId="2" fillId="2" borderId="9" xfId="0" applyFont="1" applyFill="1" applyBorder="1" applyAlignment="1">
      <alignment horizontal="left" vertical="center"/>
    </xf>
    <xf numFmtId="1" fontId="10" fillId="0" borderId="9" xfId="0" applyNumberFormat="1" applyFont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67" fontId="0" fillId="0" borderId="9" xfId="0" applyNumberFormat="1" applyBorder="1" applyAlignment="1">
      <alignment/>
    </xf>
    <xf numFmtId="167" fontId="0" fillId="0" borderId="9" xfId="0" applyNumberFormat="1" applyFont="1" applyBorder="1" applyAlignment="1">
      <alignment horizontal="center" vertical="center"/>
    </xf>
    <xf numFmtId="167" fontId="2" fillId="3" borderId="9" xfId="0" applyNumberFormat="1" applyFont="1" applyFill="1" applyBorder="1" applyAlignment="1">
      <alignment horizontal="center" vertical="center"/>
    </xf>
    <xf numFmtId="167" fontId="0" fillId="3" borderId="9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2" fillId="3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4" fillId="4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/>
    </xf>
    <xf numFmtId="0" fontId="4" fillId="5" borderId="9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/>
    </xf>
    <xf numFmtId="167" fontId="2" fillId="4" borderId="9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167" fontId="0" fillId="4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167" fontId="16" fillId="0" borderId="9" xfId="0" applyNumberFormat="1" applyFont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0" fontId="4" fillId="0" borderId="9" xfId="0" applyFont="1" applyBorder="1" applyAlignment="1">
      <alignment horizontal="left" vertical="center"/>
    </xf>
    <xf numFmtId="0" fontId="17" fillId="0" borderId="9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" xfId="0" applyFont="1" applyBorder="1" applyAlignment="1">
      <alignment horizontal="center"/>
    </xf>
    <xf numFmtId="1" fontId="0" fillId="0" borderId="9" xfId="0" applyNumberFormat="1" applyBorder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/>
    </xf>
    <xf numFmtId="0" fontId="4" fillId="0" borderId="4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5" xfId="0" applyFont="1" applyBorder="1" applyAlignment="1">
      <alignment/>
    </xf>
    <xf numFmtId="0" fontId="19" fillId="0" borderId="9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7" fontId="2" fillId="0" borderId="9" xfId="0" applyNumberFormat="1" applyFont="1" applyFill="1" applyBorder="1" applyAlignment="1">
      <alignment horizontal="center" vertical="center"/>
    </xf>
    <xf numFmtId="167" fontId="2" fillId="0" borderId="9" xfId="0" applyNumberFormat="1" applyFont="1" applyFill="1" applyBorder="1" applyAlignment="1">
      <alignment/>
    </xf>
    <xf numFmtId="0" fontId="2" fillId="0" borderId="5" xfId="0" applyFont="1" applyFill="1" applyBorder="1" applyAlignment="1">
      <alignment horizontal="center" vertical="center"/>
    </xf>
    <xf numFmtId="167" fontId="2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67" fontId="2" fillId="0" borderId="9" xfId="0" applyNumberFormat="1" applyFont="1" applyFill="1" applyBorder="1" applyAlignment="1">
      <alignment/>
    </xf>
    <xf numFmtId="1" fontId="2" fillId="0" borderId="9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12" fillId="0" borderId="0" xfId="0" applyNumberFormat="1" applyFont="1" applyFill="1" applyBorder="1" applyAlignment="1">
      <alignment/>
    </xf>
    <xf numFmtId="167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Font="1" applyFill="1" applyAlignment="1">
      <alignment horizontal="left"/>
    </xf>
    <xf numFmtId="0" fontId="2" fillId="0" borderId="5" xfId="0" applyFont="1" applyFill="1" applyBorder="1" applyAlignment="1">
      <alignment/>
    </xf>
    <xf numFmtId="0" fontId="10" fillId="0" borderId="5" xfId="0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/>
    </xf>
    <xf numFmtId="167" fontId="2" fillId="0" borderId="5" xfId="0" applyNumberFormat="1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20" xfId="0" applyFill="1" applyBorder="1" applyAlignment="1">
      <alignment/>
    </xf>
    <xf numFmtId="167" fontId="2" fillId="0" borderId="25" xfId="0" applyNumberFormat="1" applyFont="1" applyFill="1" applyBorder="1" applyAlignment="1">
      <alignment horizontal="center" vertical="center"/>
    </xf>
    <xf numFmtId="167" fontId="2" fillId="0" borderId="26" xfId="0" applyNumberFormat="1" applyFont="1" applyFill="1" applyBorder="1" applyAlignment="1">
      <alignment horizontal="center" vertical="center"/>
    </xf>
    <xf numFmtId="167" fontId="2" fillId="0" borderId="27" xfId="0" applyNumberFormat="1" applyFont="1" applyFill="1" applyBorder="1" applyAlignment="1">
      <alignment horizontal="center" vertical="center"/>
    </xf>
    <xf numFmtId="167" fontId="2" fillId="0" borderId="28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167" fontId="2" fillId="0" borderId="30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67" fontId="2" fillId="0" borderId="31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25" xfId="0" applyFill="1" applyBorder="1" applyAlignment="1">
      <alignment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167" fontId="2" fillId="0" borderId="29" xfId="0" applyNumberFormat="1" applyFont="1" applyFill="1" applyBorder="1" applyAlignment="1">
      <alignment/>
    </xf>
    <xf numFmtId="167" fontId="2" fillId="0" borderId="30" xfId="0" applyNumberFormat="1" applyFont="1" applyFill="1" applyBorder="1" applyAlignment="1">
      <alignment/>
    </xf>
    <xf numFmtId="167" fontId="2" fillId="0" borderId="29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11" fillId="0" borderId="2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167" fontId="11" fillId="0" borderId="29" xfId="0" applyNumberFormat="1" applyFont="1" applyFill="1" applyBorder="1" applyAlignment="1">
      <alignment horizontal="center" vertical="center"/>
    </xf>
    <xf numFmtId="167" fontId="11" fillId="0" borderId="30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67" fontId="2" fillId="0" borderId="34" xfId="0" applyNumberFormat="1" applyFont="1" applyFill="1" applyBorder="1" applyAlignment="1">
      <alignment/>
    </xf>
    <xf numFmtId="167" fontId="2" fillId="0" borderId="35" xfId="0" applyNumberFormat="1" applyFont="1" applyFill="1" applyBorder="1" applyAlignment="1">
      <alignment/>
    </xf>
    <xf numFmtId="167" fontId="2" fillId="0" borderId="36" xfId="0" applyNumberFormat="1" applyFont="1" applyFill="1" applyBorder="1" applyAlignment="1">
      <alignment/>
    </xf>
    <xf numFmtId="0" fontId="0" fillId="0" borderId="37" xfId="0" applyFill="1" applyBorder="1" applyAlignment="1">
      <alignment/>
    </xf>
    <xf numFmtId="167" fontId="2" fillId="0" borderId="3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1" fontId="2" fillId="0" borderId="30" xfId="0" applyNumberFormat="1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167" fontId="2" fillId="0" borderId="25" xfId="0" applyNumberFormat="1" applyFont="1" applyFill="1" applyBorder="1" applyAlignment="1">
      <alignment/>
    </xf>
    <xf numFmtId="167" fontId="2" fillId="0" borderId="27" xfId="0" applyNumberFormat="1" applyFont="1" applyFill="1" applyBorder="1" applyAlignment="1">
      <alignment/>
    </xf>
    <xf numFmtId="167" fontId="2" fillId="0" borderId="29" xfId="0" applyNumberFormat="1" applyFont="1" applyFill="1" applyBorder="1" applyAlignment="1">
      <alignment/>
    </xf>
    <xf numFmtId="167" fontId="2" fillId="0" borderId="38" xfId="0" applyNumberFormat="1" applyFon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0" xfId="0" applyFill="1" applyBorder="1" applyAlignment="1">
      <alignment/>
    </xf>
    <xf numFmtId="0" fontId="2" fillId="0" borderId="9" xfId="0" applyFont="1" applyBorder="1" applyAlignment="1">
      <alignment horizontal="center"/>
    </xf>
    <xf numFmtId="0" fontId="18" fillId="0" borderId="9" xfId="0" applyFont="1" applyBorder="1" applyAlignment="1">
      <alignment horizontal="center" vertical="top" wrapText="1"/>
    </xf>
    <xf numFmtId="167" fontId="2" fillId="0" borderId="28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0" fontId="0" fillId="0" borderId="30" xfId="0" applyBorder="1" applyAlignment="1">
      <alignment/>
    </xf>
    <xf numFmtId="1" fontId="2" fillId="0" borderId="26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1" fontId="2" fillId="0" borderId="31" xfId="0" applyNumberFormat="1" applyFont="1" applyFill="1" applyBorder="1" applyAlignment="1">
      <alignment horizontal="center"/>
    </xf>
    <xf numFmtId="167" fontId="2" fillId="0" borderId="41" xfId="0" applyNumberFormat="1" applyFont="1" applyFill="1" applyBorder="1" applyAlignment="1">
      <alignment/>
    </xf>
    <xf numFmtId="0" fontId="4" fillId="0" borderId="27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167" fontId="4" fillId="0" borderId="30" xfId="0" applyNumberFormat="1" applyFont="1" applyBorder="1" applyAlignment="1">
      <alignment/>
    </xf>
    <xf numFmtId="0" fontId="2" fillId="0" borderId="30" xfId="0" applyFont="1" applyFill="1" applyBorder="1" applyAlignment="1">
      <alignment horizontal="center"/>
    </xf>
    <xf numFmtId="167" fontId="2" fillId="0" borderId="31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167" fontId="4" fillId="0" borderId="9" xfId="0" applyNumberFormat="1" applyFont="1" applyFill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24" xfId="0" applyFont="1" applyBorder="1" applyAlignment="1">
      <alignment/>
    </xf>
    <xf numFmtId="0" fontId="4" fillId="0" borderId="12" xfId="0" applyFont="1" applyBorder="1" applyAlignment="1">
      <alignment/>
    </xf>
    <xf numFmtId="0" fontId="20" fillId="0" borderId="1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1" xfId="0" applyFont="1" applyBorder="1" applyAlignment="1">
      <alignment/>
    </xf>
    <xf numFmtId="0" fontId="21" fillId="0" borderId="9" xfId="0" applyFont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/>
    </xf>
    <xf numFmtId="167" fontId="4" fillId="3" borderId="9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67" fontId="21" fillId="3" borderId="9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/>
    </xf>
    <xf numFmtId="167" fontId="4" fillId="3" borderId="5" xfId="0" applyNumberFormat="1" applyFont="1" applyFill="1" applyBorder="1" applyAlignment="1">
      <alignment/>
    </xf>
    <xf numFmtId="167" fontId="4" fillId="3" borderId="9" xfId="0" applyNumberFormat="1" applyFont="1" applyFill="1" applyBorder="1" applyAlignment="1">
      <alignment/>
    </xf>
    <xf numFmtId="167" fontId="4" fillId="3" borderId="5" xfId="0" applyNumberFormat="1" applyFont="1" applyFill="1" applyBorder="1" applyAlignment="1">
      <alignment horizontal="center" vertical="center"/>
    </xf>
    <xf numFmtId="167" fontId="4" fillId="3" borderId="2" xfId="0" applyNumberFormat="1" applyFont="1" applyFill="1" applyBorder="1" applyAlignment="1">
      <alignment horizontal="center"/>
    </xf>
    <xf numFmtId="167" fontId="4" fillId="3" borderId="9" xfId="0" applyNumberFormat="1" applyFont="1" applyFill="1" applyBorder="1" applyAlignment="1">
      <alignment/>
    </xf>
    <xf numFmtId="167" fontId="17" fillId="0" borderId="9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67" fontId="4" fillId="0" borderId="7" xfId="0" applyNumberFormat="1" applyFont="1" applyBorder="1" applyAlignment="1">
      <alignment/>
    </xf>
    <xf numFmtId="167" fontId="2" fillId="0" borderId="8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67" fontId="2" fillId="3" borderId="5" xfId="0" applyNumberFormat="1" applyFont="1" applyFill="1" applyBorder="1" applyAlignment="1">
      <alignment horizontal="center" vertical="center"/>
    </xf>
    <xf numFmtId="167" fontId="2" fillId="3" borderId="9" xfId="0" applyNumberFormat="1" applyFont="1" applyFill="1" applyBorder="1" applyAlignment="1">
      <alignment/>
    </xf>
    <xf numFmtId="167" fontId="0" fillId="3" borderId="9" xfId="0" applyNumberFormat="1" applyFill="1" applyBorder="1" applyAlignment="1">
      <alignment/>
    </xf>
    <xf numFmtId="167" fontId="0" fillId="0" borderId="0" xfId="0" applyNumberFormat="1" applyAlignment="1">
      <alignment/>
    </xf>
    <xf numFmtId="0" fontId="0" fillId="3" borderId="9" xfId="0" applyFill="1" applyBorder="1" applyAlignment="1">
      <alignment/>
    </xf>
    <xf numFmtId="0" fontId="0" fillId="0" borderId="3" xfId="0" applyBorder="1" applyAlignment="1">
      <alignment/>
    </xf>
    <xf numFmtId="0" fontId="0" fillId="3" borderId="5" xfId="0" applyFill="1" applyBorder="1" applyAlignment="1">
      <alignment/>
    </xf>
    <xf numFmtId="0" fontId="0" fillId="0" borderId="4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3" borderId="4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68"/>
  <sheetViews>
    <sheetView view="pageBreakPreview" zoomScale="65" zoomScaleNormal="50" zoomScaleSheetLayoutView="65" workbookViewId="0" topLeftCell="A2">
      <pane xSplit="1" ySplit="7" topLeftCell="B9" activePane="bottomRight" state="frozen"/>
      <selection pane="topLeft" activeCell="A2" sqref="A2"/>
      <selection pane="topRight" activeCell="B2" sqref="B2"/>
      <selection pane="bottomLeft" activeCell="A9" sqref="A9"/>
      <selection pane="bottomRight" activeCell="W25" sqref="W25"/>
    </sheetView>
  </sheetViews>
  <sheetFormatPr defaultColWidth="9.00390625" defaultRowHeight="12.75"/>
  <cols>
    <col min="1" max="1" width="19.375" style="27" customWidth="1"/>
    <col min="2" max="2" width="9.25390625" style="0" customWidth="1"/>
    <col min="3" max="3" width="10.75390625" style="0" customWidth="1"/>
    <col min="4" max="6" width="8.625" style="0" customWidth="1"/>
    <col min="7" max="7" width="7.875" style="0" customWidth="1"/>
    <col min="8" max="9" width="8.25390625" style="0" customWidth="1"/>
    <col min="10" max="10" width="9.625" style="0" customWidth="1"/>
    <col min="11" max="11" width="11.00390625" style="0" customWidth="1"/>
    <col min="12" max="14" width="9.875" style="0" customWidth="1"/>
    <col min="15" max="15" width="11.875" style="0" customWidth="1"/>
    <col min="16" max="16" width="9.625" style="0" customWidth="1"/>
    <col min="17" max="17" width="8.625" style="0" customWidth="1"/>
    <col min="18" max="18" width="8.25390625" style="0" customWidth="1"/>
    <col min="19" max="22" width="8.00390625" style="0" customWidth="1"/>
    <col min="23" max="23" width="6.75390625" style="0" customWidth="1"/>
    <col min="24" max="24" width="7.375" style="0" customWidth="1"/>
    <col min="25" max="25" width="8.625" style="0" customWidth="1"/>
    <col min="26" max="26" width="9.75390625" style="0" customWidth="1"/>
    <col min="27" max="27" width="9.625" style="0" customWidth="1"/>
    <col min="28" max="30" width="8.625" style="0" customWidth="1"/>
    <col min="31" max="31" width="8.875" style="0" customWidth="1"/>
    <col min="32" max="32" width="9.375" style="0" customWidth="1"/>
    <col min="33" max="33" width="8.125" style="0" customWidth="1"/>
    <col min="34" max="34" width="14.375" style="0" customWidth="1"/>
    <col min="35" max="35" width="12.375" style="0" customWidth="1"/>
    <col min="36" max="38" width="8.375" style="0" customWidth="1"/>
    <col min="39" max="40" width="11.00390625" style="0" customWidth="1"/>
    <col min="41" max="41" width="8.75390625" style="0" customWidth="1"/>
    <col min="42" max="42" width="11.25390625" style="0" customWidth="1"/>
    <col min="43" max="43" width="10.00390625" style="0" bestFit="1" customWidth="1"/>
    <col min="44" max="44" width="9.875" style="0" customWidth="1"/>
    <col min="45" max="45" width="10.125" style="0" customWidth="1"/>
    <col min="46" max="46" width="9.875" style="0" customWidth="1"/>
    <col min="47" max="47" width="7.875" style="0" customWidth="1"/>
    <col min="48" max="48" width="8.875" style="0" customWidth="1"/>
    <col min="49" max="49" width="11.625" style="0" customWidth="1"/>
    <col min="50" max="50" width="12.625" style="0" customWidth="1"/>
    <col min="51" max="53" width="9.00390625" style="0" customWidth="1"/>
    <col min="54" max="54" width="10.75390625" style="0" customWidth="1"/>
    <col min="55" max="55" width="11.625" style="0" customWidth="1"/>
    <col min="56" max="56" width="11.25390625" style="0" customWidth="1"/>
    <col min="59" max="59" width="12.125" style="0" customWidth="1"/>
    <col min="60" max="60" width="9.25390625" style="0" bestFit="1" customWidth="1"/>
    <col min="61" max="72" width="9.25390625" style="0" customWidth="1"/>
    <col min="73" max="73" width="9.25390625" style="0" bestFit="1" customWidth="1"/>
    <col min="74" max="74" width="8.875" style="0" customWidth="1"/>
    <col min="75" max="75" width="9.875" style="0" bestFit="1" customWidth="1"/>
    <col min="76" max="76" width="10.875" style="0" bestFit="1" customWidth="1"/>
    <col min="77" max="79" width="9.25390625" style="0" bestFit="1" customWidth="1"/>
    <col min="80" max="80" width="10.875" style="0" bestFit="1" customWidth="1"/>
    <col min="81" max="81" width="9.25390625" style="0" bestFit="1" customWidth="1"/>
    <col min="82" max="82" width="10.875" style="0" bestFit="1" customWidth="1"/>
    <col min="83" max="83" width="9.25390625" style="0" bestFit="1" customWidth="1"/>
    <col min="84" max="84" width="10.875" style="0" bestFit="1" customWidth="1"/>
    <col min="97" max="97" width="11.75390625" style="0" customWidth="1"/>
    <col min="98" max="98" width="10.875" style="0" customWidth="1"/>
  </cols>
  <sheetData>
    <row r="1" spans="10:47" ht="18">
      <c r="J1" s="20"/>
      <c r="K1" s="20"/>
      <c r="L1" s="20"/>
      <c r="M1" s="20"/>
      <c r="N1" s="20"/>
      <c r="O1" s="20"/>
      <c r="P1" s="12" t="s">
        <v>38</v>
      </c>
      <c r="Q1" s="20"/>
      <c r="R1" s="20"/>
      <c r="S1" s="20"/>
      <c r="T1" s="20"/>
      <c r="U1" s="20"/>
      <c r="V1" s="20"/>
      <c r="W1" s="20"/>
      <c r="AU1" s="21" t="s">
        <v>38</v>
      </c>
    </row>
    <row r="2" spans="10:47" ht="18">
      <c r="J2" s="12" t="s">
        <v>38</v>
      </c>
      <c r="K2" s="20"/>
      <c r="L2" s="20"/>
      <c r="M2" s="20"/>
      <c r="N2" s="20"/>
      <c r="O2" s="20"/>
      <c r="P2" s="12"/>
      <c r="Q2" s="20"/>
      <c r="R2" s="20"/>
      <c r="S2" s="20"/>
      <c r="T2" s="20"/>
      <c r="U2" s="20"/>
      <c r="V2" s="20"/>
      <c r="W2" s="20"/>
      <c r="AQ2" s="124" t="s">
        <v>38</v>
      </c>
      <c r="AR2" s="124"/>
      <c r="AU2" s="21"/>
    </row>
    <row r="3" spans="10:54" ht="18">
      <c r="J3" s="12" t="s">
        <v>39</v>
      </c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AQ3" s="21" t="s">
        <v>39</v>
      </c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</row>
    <row r="4" spans="10:54" ht="18">
      <c r="J4" s="12" t="s">
        <v>97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AQ4" s="21" t="s">
        <v>97</v>
      </c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</row>
    <row r="5" spans="10:43" ht="18.75" thickBot="1">
      <c r="J5" s="12"/>
      <c r="AQ5" s="12"/>
    </row>
    <row r="6" spans="1:100" ht="13.5" thickBot="1">
      <c r="A6" s="193" t="s">
        <v>0</v>
      </c>
      <c r="B6" s="312" t="s">
        <v>28</v>
      </c>
      <c r="C6" s="313"/>
      <c r="D6" s="313"/>
      <c r="E6" s="313"/>
      <c r="F6" s="313"/>
      <c r="G6" s="313"/>
      <c r="H6" s="313"/>
      <c r="I6" s="313"/>
      <c r="J6" s="312" t="s">
        <v>29</v>
      </c>
      <c r="K6" s="313"/>
      <c r="L6" s="313"/>
      <c r="M6" s="313"/>
      <c r="N6" s="313"/>
      <c r="O6" s="313"/>
      <c r="P6" s="313"/>
      <c r="Q6" s="313"/>
      <c r="R6" s="312" t="s">
        <v>30</v>
      </c>
      <c r="S6" s="313"/>
      <c r="T6" s="313"/>
      <c r="U6" s="313"/>
      <c r="V6" s="313"/>
      <c r="W6" s="313"/>
      <c r="X6" s="313"/>
      <c r="Y6" s="313"/>
      <c r="Z6" s="312" t="s">
        <v>31</v>
      </c>
      <c r="AA6" s="313"/>
      <c r="AB6" s="313"/>
      <c r="AC6" s="313"/>
      <c r="AD6" s="313"/>
      <c r="AE6" s="313"/>
      <c r="AF6" s="313"/>
      <c r="AG6" s="313"/>
      <c r="AH6" s="312" t="s">
        <v>32</v>
      </c>
      <c r="AI6" s="313"/>
      <c r="AJ6" s="313"/>
      <c r="AK6" s="313"/>
      <c r="AL6" s="313"/>
      <c r="AM6" s="313"/>
      <c r="AN6" s="313"/>
      <c r="AO6" s="313"/>
      <c r="AP6" s="312" t="s">
        <v>33</v>
      </c>
      <c r="AQ6" s="313"/>
      <c r="AR6" s="313"/>
      <c r="AS6" s="313"/>
      <c r="AT6" s="313"/>
      <c r="AU6" s="313"/>
      <c r="AV6" s="228" t="s">
        <v>36</v>
      </c>
      <c r="AW6" s="313" t="s">
        <v>35</v>
      </c>
      <c r="AX6" s="313"/>
      <c r="AY6" s="313"/>
      <c r="AZ6" s="313"/>
      <c r="BA6" s="313"/>
      <c r="BB6" s="313"/>
      <c r="BC6" s="313"/>
      <c r="BD6" s="313"/>
      <c r="BE6" s="312" t="s">
        <v>56</v>
      </c>
      <c r="BF6" s="313"/>
      <c r="BG6" s="313"/>
      <c r="BH6" s="313"/>
      <c r="BI6" s="313"/>
      <c r="BJ6" s="314"/>
      <c r="BK6" s="312" t="s">
        <v>103</v>
      </c>
      <c r="BL6" s="313"/>
      <c r="BM6" s="313"/>
      <c r="BN6" s="313"/>
      <c r="BO6" s="314"/>
      <c r="BP6" s="312" t="s">
        <v>104</v>
      </c>
      <c r="BQ6" s="313"/>
      <c r="BR6" s="313"/>
      <c r="BS6" s="313"/>
      <c r="BT6" s="314"/>
      <c r="BU6" s="312" t="s">
        <v>101</v>
      </c>
      <c r="BV6" s="313"/>
      <c r="BW6" s="313"/>
      <c r="BX6" s="314"/>
      <c r="BY6" s="315"/>
      <c r="BZ6" s="315"/>
      <c r="CA6" s="315"/>
      <c r="CB6" s="315"/>
      <c r="CC6" s="315"/>
      <c r="CD6" s="315"/>
      <c r="CE6" s="315"/>
      <c r="CF6" s="315"/>
      <c r="CG6" s="315"/>
      <c r="CH6" s="178"/>
      <c r="CI6" s="178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</row>
    <row r="7" spans="1:100" ht="12.75">
      <c r="A7" s="194" t="s">
        <v>1</v>
      </c>
      <c r="B7" s="207" t="s">
        <v>24</v>
      </c>
      <c r="C7" s="208" t="s">
        <v>26</v>
      </c>
      <c r="D7" s="208" t="s">
        <v>27</v>
      </c>
      <c r="E7" s="208" t="s">
        <v>102</v>
      </c>
      <c r="F7" s="208" t="s">
        <v>102</v>
      </c>
      <c r="G7" s="208" t="s">
        <v>24</v>
      </c>
      <c r="H7" s="208" t="s">
        <v>26</v>
      </c>
      <c r="I7" s="208" t="s">
        <v>27</v>
      </c>
      <c r="J7" s="207" t="s">
        <v>24</v>
      </c>
      <c r="K7" s="208" t="s">
        <v>26</v>
      </c>
      <c r="L7" s="208" t="s">
        <v>27</v>
      </c>
      <c r="M7" s="208" t="s">
        <v>102</v>
      </c>
      <c r="N7" s="208" t="s">
        <v>102</v>
      </c>
      <c r="O7" s="208" t="s">
        <v>24</v>
      </c>
      <c r="P7" s="208" t="s">
        <v>26</v>
      </c>
      <c r="Q7" s="208" t="s">
        <v>27</v>
      </c>
      <c r="R7" s="207" t="s">
        <v>24</v>
      </c>
      <c r="S7" s="208" t="s">
        <v>26</v>
      </c>
      <c r="T7" s="310" t="s">
        <v>27</v>
      </c>
      <c r="U7" s="208" t="s">
        <v>102</v>
      </c>
      <c r="V7" s="208" t="s">
        <v>102</v>
      </c>
      <c r="W7" s="208" t="s">
        <v>24</v>
      </c>
      <c r="X7" s="208" t="s">
        <v>26</v>
      </c>
      <c r="Y7" s="208" t="s">
        <v>27</v>
      </c>
      <c r="Z7" s="207" t="s">
        <v>24</v>
      </c>
      <c r="AA7" s="208" t="s">
        <v>26</v>
      </c>
      <c r="AB7" s="208" t="s">
        <v>27</v>
      </c>
      <c r="AC7" s="208" t="s">
        <v>102</v>
      </c>
      <c r="AD7" s="208" t="s">
        <v>102</v>
      </c>
      <c r="AE7" s="208" t="s">
        <v>24</v>
      </c>
      <c r="AF7" s="208" t="s">
        <v>26</v>
      </c>
      <c r="AG7" s="208" t="s">
        <v>27</v>
      </c>
      <c r="AH7" s="207" t="s">
        <v>24</v>
      </c>
      <c r="AI7" s="208" t="s">
        <v>26</v>
      </c>
      <c r="AJ7" s="208" t="s">
        <v>27</v>
      </c>
      <c r="AK7" s="208" t="s">
        <v>102</v>
      </c>
      <c r="AL7" s="208" t="s">
        <v>102</v>
      </c>
      <c r="AM7" s="208" t="s">
        <v>24</v>
      </c>
      <c r="AN7" s="208" t="s">
        <v>26</v>
      </c>
      <c r="AO7" s="208" t="s">
        <v>27</v>
      </c>
      <c r="AP7" s="207" t="s">
        <v>24</v>
      </c>
      <c r="AQ7" s="208" t="s">
        <v>26</v>
      </c>
      <c r="AR7" s="208" t="s">
        <v>27</v>
      </c>
      <c r="AS7" s="208" t="s">
        <v>24</v>
      </c>
      <c r="AT7" s="208" t="s">
        <v>26</v>
      </c>
      <c r="AU7" s="226" t="s">
        <v>27</v>
      </c>
      <c r="AV7" s="221" t="s">
        <v>37</v>
      </c>
      <c r="AW7" s="207" t="s">
        <v>24</v>
      </c>
      <c r="AX7" s="208" t="s">
        <v>26</v>
      </c>
      <c r="AY7" s="208" t="s">
        <v>27</v>
      </c>
      <c r="AZ7" s="226" t="s">
        <v>102</v>
      </c>
      <c r="BA7" s="208" t="s">
        <v>102</v>
      </c>
      <c r="BB7" s="226" t="s">
        <v>24</v>
      </c>
      <c r="BC7" s="208" t="s">
        <v>26</v>
      </c>
      <c r="BD7" s="216" t="s">
        <v>27</v>
      </c>
      <c r="BE7" s="241" t="s">
        <v>51</v>
      </c>
      <c r="BF7" s="226" t="s">
        <v>24</v>
      </c>
      <c r="BG7" s="208" t="s">
        <v>26</v>
      </c>
      <c r="BH7" s="226" t="s">
        <v>55</v>
      </c>
      <c r="BI7" s="208" t="s">
        <v>102</v>
      </c>
      <c r="BJ7" s="216" t="s">
        <v>102</v>
      </c>
      <c r="BK7" s="207" t="s">
        <v>51</v>
      </c>
      <c r="BL7" s="208" t="s">
        <v>26</v>
      </c>
      <c r="BM7" s="226" t="s">
        <v>55</v>
      </c>
      <c r="BN7" s="208" t="s">
        <v>102</v>
      </c>
      <c r="BO7" s="216" t="s">
        <v>102</v>
      </c>
      <c r="BP7" s="207" t="s">
        <v>51</v>
      </c>
      <c r="BQ7" s="208" t="s">
        <v>26</v>
      </c>
      <c r="BR7" s="226" t="s">
        <v>55</v>
      </c>
      <c r="BS7" s="208" t="s">
        <v>102</v>
      </c>
      <c r="BT7" s="216" t="s">
        <v>102</v>
      </c>
      <c r="BU7" s="207" t="s">
        <v>102</v>
      </c>
      <c r="BV7" s="226" t="s">
        <v>102</v>
      </c>
      <c r="BW7" s="208" t="s">
        <v>27</v>
      </c>
      <c r="BX7" s="216" t="s">
        <v>64</v>
      </c>
      <c r="BY7" s="178"/>
      <c r="BZ7" s="178"/>
      <c r="CA7" s="178"/>
      <c r="CB7" s="178"/>
      <c r="CC7" s="178"/>
      <c r="CD7" s="178"/>
      <c r="CE7" s="178"/>
      <c r="CF7" s="178"/>
      <c r="CG7" s="178"/>
      <c r="CH7" s="315"/>
      <c r="CI7" s="315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</row>
    <row r="8" spans="1:100" ht="13.5" thickBot="1">
      <c r="A8" s="195"/>
      <c r="B8" s="209" t="s">
        <v>25</v>
      </c>
      <c r="C8" s="24" t="s">
        <v>25</v>
      </c>
      <c r="D8" s="24"/>
      <c r="E8" s="24" t="s">
        <v>88</v>
      </c>
      <c r="F8" s="24" t="s">
        <v>67</v>
      </c>
      <c r="G8" s="24" t="s">
        <v>34</v>
      </c>
      <c r="H8" s="24" t="s">
        <v>34</v>
      </c>
      <c r="I8" s="24"/>
      <c r="J8" s="209" t="s">
        <v>25</v>
      </c>
      <c r="K8" s="24" t="s">
        <v>25</v>
      </c>
      <c r="L8" s="24"/>
      <c r="M8" s="24" t="s">
        <v>88</v>
      </c>
      <c r="N8" s="24" t="s">
        <v>67</v>
      </c>
      <c r="O8" s="24" t="s">
        <v>34</v>
      </c>
      <c r="P8" s="24" t="s">
        <v>34</v>
      </c>
      <c r="Q8" s="24"/>
      <c r="R8" s="209" t="s">
        <v>25</v>
      </c>
      <c r="S8" s="24" t="s">
        <v>25</v>
      </c>
      <c r="T8" s="311"/>
      <c r="U8" s="24" t="s">
        <v>88</v>
      </c>
      <c r="V8" s="24" t="s">
        <v>67</v>
      </c>
      <c r="W8" s="24" t="s">
        <v>34</v>
      </c>
      <c r="X8" s="24" t="s">
        <v>34</v>
      </c>
      <c r="Y8" s="24"/>
      <c r="Z8" s="209" t="s">
        <v>25</v>
      </c>
      <c r="AA8" s="24" t="s">
        <v>25</v>
      </c>
      <c r="AB8" s="24"/>
      <c r="AC8" s="24" t="s">
        <v>88</v>
      </c>
      <c r="AD8" s="24" t="s">
        <v>67</v>
      </c>
      <c r="AE8" s="24" t="s">
        <v>34</v>
      </c>
      <c r="AF8" s="24" t="s">
        <v>34</v>
      </c>
      <c r="AG8" s="24"/>
      <c r="AH8" s="209" t="s">
        <v>25</v>
      </c>
      <c r="AI8" s="24" t="s">
        <v>25</v>
      </c>
      <c r="AJ8" s="24"/>
      <c r="AK8" s="24" t="s">
        <v>88</v>
      </c>
      <c r="AL8" s="24" t="s">
        <v>67</v>
      </c>
      <c r="AM8" s="24" t="s">
        <v>34</v>
      </c>
      <c r="AN8" s="24" t="s">
        <v>34</v>
      </c>
      <c r="AO8" s="24"/>
      <c r="AP8" s="209" t="s">
        <v>25</v>
      </c>
      <c r="AQ8" s="24" t="s">
        <v>25</v>
      </c>
      <c r="AR8" s="24"/>
      <c r="AS8" s="24" t="s">
        <v>34</v>
      </c>
      <c r="AT8" s="24" t="s">
        <v>34</v>
      </c>
      <c r="AU8" s="178"/>
      <c r="AV8" s="222"/>
      <c r="AW8" s="209" t="s">
        <v>25</v>
      </c>
      <c r="AX8" s="24" t="s">
        <v>25</v>
      </c>
      <c r="AY8" s="24"/>
      <c r="AZ8" s="178" t="s">
        <v>88</v>
      </c>
      <c r="BA8" s="24" t="s">
        <v>67</v>
      </c>
      <c r="BB8" s="178" t="s">
        <v>34</v>
      </c>
      <c r="BC8" s="24" t="s">
        <v>34</v>
      </c>
      <c r="BD8" s="198"/>
      <c r="BE8" s="242" t="s">
        <v>52</v>
      </c>
      <c r="BF8" s="178" t="s">
        <v>98</v>
      </c>
      <c r="BG8" s="24" t="s">
        <v>80</v>
      </c>
      <c r="BH8" s="178"/>
      <c r="BI8" s="24" t="s">
        <v>88</v>
      </c>
      <c r="BJ8" s="198" t="s">
        <v>67</v>
      </c>
      <c r="BK8" s="209" t="s">
        <v>52</v>
      </c>
      <c r="BL8" s="24" t="s">
        <v>80</v>
      </c>
      <c r="BM8" s="178"/>
      <c r="BN8" s="24" t="s">
        <v>88</v>
      </c>
      <c r="BO8" s="198" t="s">
        <v>67</v>
      </c>
      <c r="BP8" s="243" t="s">
        <v>52</v>
      </c>
      <c r="BQ8" s="19" t="s">
        <v>80</v>
      </c>
      <c r="BR8" s="178"/>
      <c r="BS8" s="19" t="s">
        <v>88</v>
      </c>
      <c r="BT8" s="198" t="s">
        <v>67</v>
      </c>
      <c r="BU8" s="209" t="s">
        <v>99</v>
      </c>
      <c r="BV8" s="178" t="s">
        <v>67</v>
      </c>
      <c r="BW8" s="24" t="s">
        <v>100</v>
      </c>
      <c r="BX8" s="19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7"/>
      <c r="CK8" s="177"/>
      <c r="CL8" s="177"/>
      <c r="CM8" s="177"/>
      <c r="CN8" s="177"/>
      <c r="CO8" s="177"/>
      <c r="CP8" s="177"/>
      <c r="CQ8" s="177"/>
      <c r="CR8" s="177"/>
      <c r="CS8" s="177"/>
      <c r="CT8" s="177"/>
      <c r="CU8" s="177"/>
      <c r="CV8" s="177"/>
    </row>
    <row r="9" spans="1:100" ht="18.75">
      <c r="A9" s="196" t="s">
        <v>2</v>
      </c>
      <c r="B9" s="199">
        <v>188</v>
      </c>
      <c r="C9" s="171">
        <v>360.4</v>
      </c>
      <c r="D9" s="171">
        <f>C9/B9*100</f>
        <v>191.70212765957447</v>
      </c>
      <c r="E9" s="171">
        <v>10</v>
      </c>
      <c r="F9" s="171">
        <f>D9*E9/100</f>
        <v>19.170212765957448</v>
      </c>
      <c r="G9" s="171">
        <v>35</v>
      </c>
      <c r="H9" s="170">
        <v>66.6</v>
      </c>
      <c r="I9" s="171">
        <f>H9/G9*100</f>
        <v>190.28571428571428</v>
      </c>
      <c r="J9" s="210">
        <v>496</v>
      </c>
      <c r="K9" s="170">
        <v>517.5</v>
      </c>
      <c r="L9" s="171">
        <f>K9/J9*100</f>
        <v>104.33467741935485</v>
      </c>
      <c r="M9" s="245">
        <v>10</v>
      </c>
      <c r="N9" s="171">
        <f>L9*M9/100</f>
        <v>10.433467741935486</v>
      </c>
      <c r="O9" s="170">
        <v>124</v>
      </c>
      <c r="P9" s="170">
        <v>130.5</v>
      </c>
      <c r="Q9" s="171">
        <f>P9/O9*100</f>
        <v>105.24193548387098</v>
      </c>
      <c r="R9" s="199">
        <v>33</v>
      </c>
      <c r="S9" s="171">
        <v>43.6</v>
      </c>
      <c r="T9" s="171">
        <f>S9/R9*100</f>
        <v>132.12121212121212</v>
      </c>
      <c r="U9" s="171">
        <v>8</v>
      </c>
      <c r="V9" s="171">
        <f>T9*U9/100</f>
        <v>10.56969696969697</v>
      </c>
      <c r="W9" s="170">
        <v>8</v>
      </c>
      <c r="X9" s="170">
        <v>9</v>
      </c>
      <c r="Y9" s="171">
        <f>X9/W9*100</f>
        <v>112.5</v>
      </c>
      <c r="Z9" s="199">
        <v>13</v>
      </c>
      <c r="AA9" s="171">
        <v>10.6</v>
      </c>
      <c r="AB9" s="171">
        <f>AA9/Z9*100</f>
        <v>81.53846153846153</v>
      </c>
      <c r="AC9" s="245">
        <v>12</v>
      </c>
      <c r="AD9" s="171">
        <f>AB9*AC9/100</f>
        <v>9.784615384615384</v>
      </c>
      <c r="AE9" s="190">
        <v>2</v>
      </c>
      <c r="AF9" s="171">
        <v>1.8</v>
      </c>
      <c r="AG9" s="171">
        <f>AF9/AE9*100</f>
        <v>90</v>
      </c>
      <c r="AH9" s="199">
        <v>49254</v>
      </c>
      <c r="AI9" s="171">
        <v>54775.8</v>
      </c>
      <c r="AJ9" s="171">
        <f>AI9/AH9*100</f>
        <v>111.21086612254842</v>
      </c>
      <c r="AK9" s="171">
        <v>10</v>
      </c>
      <c r="AL9" s="171">
        <f>AJ9*AK9/100</f>
        <v>11.121086612254842</v>
      </c>
      <c r="AM9" s="171">
        <v>8155</v>
      </c>
      <c r="AN9" s="171">
        <v>9141.4</v>
      </c>
      <c r="AO9" s="171">
        <f>AN9/AM9*100</f>
        <v>112.09564684242794</v>
      </c>
      <c r="AP9" s="217">
        <v>2138</v>
      </c>
      <c r="AQ9" s="171">
        <v>1681.4</v>
      </c>
      <c r="AR9" s="171">
        <f>AQ9/AP9*100</f>
        <v>78.64359214218896</v>
      </c>
      <c r="AS9" s="171">
        <v>387</v>
      </c>
      <c r="AT9" s="171">
        <v>279.8</v>
      </c>
      <c r="AU9" s="200">
        <f>AT9/AS9*100</f>
        <v>72.29974160206719</v>
      </c>
      <c r="AV9" s="223">
        <v>102.98704151109159</v>
      </c>
      <c r="AW9" s="210">
        <v>2369.4</v>
      </c>
      <c r="AX9" s="170">
        <v>2554.2</v>
      </c>
      <c r="AY9" s="171">
        <f>AX9/AW9*100</f>
        <v>107.79944289693593</v>
      </c>
      <c r="AZ9" s="171">
        <v>20</v>
      </c>
      <c r="BA9" s="171">
        <f>AY9*AZ9/100</f>
        <v>21.559888579387184</v>
      </c>
      <c r="BB9" s="43">
        <v>526.3</v>
      </c>
      <c r="BC9" s="170">
        <v>575.4</v>
      </c>
      <c r="BD9" s="202">
        <f>BC9/BB9*100</f>
        <v>109.32927987839636</v>
      </c>
      <c r="BE9" s="260">
        <v>14050</v>
      </c>
      <c r="BF9" s="191">
        <v>3400</v>
      </c>
      <c r="BG9" s="189">
        <v>6279</v>
      </c>
      <c r="BH9" s="189">
        <f>BG9/BF9*100</f>
        <v>184.67647058823528</v>
      </c>
      <c r="BI9" s="189">
        <v>10</v>
      </c>
      <c r="BJ9" s="229">
        <f>BH9*BI9/100</f>
        <v>18.467647058823527</v>
      </c>
      <c r="BK9" s="210">
        <v>7</v>
      </c>
      <c r="BL9" s="189">
        <v>21</v>
      </c>
      <c r="BM9" s="189">
        <f>BL9/BK9*100</f>
        <v>300</v>
      </c>
      <c r="BN9" s="245">
        <v>5</v>
      </c>
      <c r="BO9" s="229">
        <f>BM9*BN9/100</f>
        <v>15</v>
      </c>
      <c r="BP9" s="253">
        <v>430</v>
      </c>
      <c r="BQ9" s="61">
        <v>285</v>
      </c>
      <c r="BR9" s="73">
        <f>BQ9/BP9*100</f>
        <v>66.27906976744185</v>
      </c>
      <c r="BS9" s="244">
        <v>5</v>
      </c>
      <c r="BT9" s="246">
        <f>BS9*BR9/100</f>
        <v>3.3139534883720927</v>
      </c>
      <c r="BU9" s="237">
        <f>E9+M9+U9+AC9+AK9+BI9+AZ9+BN9+BS9</f>
        <v>90</v>
      </c>
      <c r="BV9" s="192">
        <f>F9+N9+V9+AD9+AL9+BJ9+BA9+BO9+BT9</f>
        <v>119.42056860104294</v>
      </c>
      <c r="BW9" s="192">
        <f>BV9/BU9*100</f>
        <v>132.6895206678255</v>
      </c>
      <c r="BX9" s="249">
        <v>3</v>
      </c>
      <c r="BY9" s="180">
        <v>1</v>
      </c>
      <c r="BZ9" s="180">
        <v>156.47776595490822</v>
      </c>
      <c r="CA9" s="192"/>
      <c r="CB9" s="180">
        <v>543.7773777336804</v>
      </c>
      <c r="CC9" s="179">
        <v>1</v>
      </c>
      <c r="CD9" s="192"/>
      <c r="CE9" s="179"/>
      <c r="CF9" s="181"/>
      <c r="CG9" s="181"/>
      <c r="CH9" s="179"/>
      <c r="CI9" s="182"/>
      <c r="CJ9" s="183"/>
      <c r="CK9" s="183"/>
      <c r="CL9" s="183"/>
      <c r="CM9" s="183"/>
      <c r="CN9" s="183"/>
      <c r="CO9" s="183"/>
      <c r="CP9" s="184"/>
      <c r="CQ9" s="184"/>
      <c r="CR9" s="183"/>
      <c r="CS9" s="177"/>
      <c r="CT9" s="177"/>
      <c r="CU9" s="177"/>
      <c r="CV9" s="177"/>
    </row>
    <row r="10" spans="1:100" ht="18.75">
      <c r="A10" s="197" t="s">
        <v>3</v>
      </c>
      <c r="B10" s="201">
        <v>122</v>
      </c>
      <c r="C10" s="168">
        <v>262.3</v>
      </c>
      <c r="D10" s="168">
        <f aca="true" t="shared" si="0" ref="D10:D30">C10/B10*100</f>
        <v>215</v>
      </c>
      <c r="E10" s="168">
        <v>10</v>
      </c>
      <c r="F10" s="168">
        <f aca="true" t="shared" si="1" ref="F10:F29">D10*E10/100</f>
        <v>21.5</v>
      </c>
      <c r="G10" s="168">
        <v>25</v>
      </c>
      <c r="H10" s="43">
        <v>58.6</v>
      </c>
      <c r="I10" s="168">
        <f aca="true" t="shared" si="2" ref="I10:I30">H10/G10*100</f>
        <v>234.39999999999998</v>
      </c>
      <c r="J10" s="211">
        <v>662</v>
      </c>
      <c r="K10" s="43">
        <v>734.5</v>
      </c>
      <c r="L10" s="168">
        <f aca="true" t="shared" si="3" ref="L10:L30">K10/J10*100</f>
        <v>110.95166163141994</v>
      </c>
      <c r="M10" s="245">
        <v>10</v>
      </c>
      <c r="N10" s="168">
        <f aca="true" t="shared" si="4" ref="N10:N30">L10*M10/100</f>
        <v>11.095166163141993</v>
      </c>
      <c r="O10" s="43">
        <v>143</v>
      </c>
      <c r="P10" s="43">
        <v>173</v>
      </c>
      <c r="Q10" s="168">
        <f aca="true" t="shared" si="5" ref="Q10:Q30">P10/O10*100</f>
        <v>120.97902097902097</v>
      </c>
      <c r="R10" s="201">
        <v>19</v>
      </c>
      <c r="S10" s="168">
        <v>2.5</v>
      </c>
      <c r="T10" s="168">
        <f aca="true" t="shared" si="6" ref="T10:T30">S10/R10*100</f>
        <v>13.157894736842104</v>
      </c>
      <c r="U10" s="168">
        <v>8</v>
      </c>
      <c r="V10" s="168">
        <f aca="true" t="shared" si="7" ref="V10:V30">T10*U10/100</f>
        <v>1.0526315789473684</v>
      </c>
      <c r="W10" s="43">
        <v>4</v>
      </c>
      <c r="X10" s="43">
        <v>0.3</v>
      </c>
      <c r="Y10" s="168">
        <f aca="true" t="shared" si="8" ref="Y10:Y30">X10/W10*100</f>
        <v>7.5</v>
      </c>
      <c r="Z10" s="201">
        <v>46</v>
      </c>
      <c r="AA10" s="168">
        <v>63</v>
      </c>
      <c r="AB10" s="168">
        <f>AA10/Z10*100</f>
        <v>136.95652173913044</v>
      </c>
      <c r="AC10" s="245">
        <v>12</v>
      </c>
      <c r="AD10" s="168">
        <f aca="true" t="shared" si="9" ref="AD10:AD30">AB10*AC10/100</f>
        <v>16.434782608695652</v>
      </c>
      <c r="AE10" s="44">
        <v>5</v>
      </c>
      <c r="AF10" s="168">
        <v>14.7</v>
      </c>
      <c r="AG10" s="168">
        <f aca="true" t="shared" si="10" ref="AG10:AG30">AF10/AE10*100</f>
        <v>294</v>
      </c>
      <c r="AH10" s="201">
        <v>5840</v>
      </c>
      <c r="AI10" s="168">
        <v>6063.6</v>
      </c>
      <c r="AJ10" s="168">
        <f aca="true" t="shared" si="11" ref="AJ10:AJ30">AI10/AH10*100</f>
        <v>103.82876712328768</v>
      </c>
      <c r="AK10" s="168">
        <v>10</v>
      </c>
      <c r="AL10" s="168">
        <f aca="true" t="shared" si="12" ref="AL10:AL30">AJ10*AK10/100</f>
        <v>10.382876712328768</v>
      </c>
      <c r="AM10" s="168">
        <v>1202</v>
      </c>
      <c r="AN10" s="168">
        <v>1270.1</v>
      </c>
      <c r="AO10" s="168">
        <f aca="true" t="shared" si="13" ref="AO10:AO30">AN10/AM10*100</f>
        <v>105.66555740432611</v>
      </c>
      <c r="AP10" s="218">
        <v>216</v>
      </c>
      <c r="AQ10" s="168">
        <v>223</v>
      </c>
      <c r="AR10" s="168">
        <f aca="true" t="shared" si="14" ref="AR10:AR30">AQ10/AP10*100</f>
        <v>103.24074074074075</v>
      </c>
      <c r="AS10" s="168">
        <v>39</v>
      </c>
      <c r="AT10" s="168">
        <v>97.8</v>
      </c>
      <c r="AU10" s="202">
        <f aca="true" t="shared" si="15" ref="AU10:AU30">AT10/AS10*100</f>
        <v>250.76923076923077</v>
      </c>
      <c r="AV10" s="224">
        <v>100.03955070400252</v>
      </c>
      <c r="AW10" s="210">
        <v>294.6</v>
      </c>
      <c r="AX10" s="170">
        <v>316.5</v>
      </c>
      <c r="AY10" s="171">
        <f aca="true" t="shared" si="16" ref="AY10:AY32">AX10/AW10*100</f>
        <v>107.43380855397149</v>
      </c>
      <c r="AZ10" s="171">
        <v>20</v>
      </c>
      <c r="BA10" s="171">
        <f aca="true" t="shared" si="17" ref="BA10:BA32">AY10*AZ10/100</f>
        <v>21.486761710794298</v>
      </c>
      <c r="BB10" s="43">
        <v>128.6</v>
      </c>
      <c r="BC10" s="43">
        <v>140.3</v>
      </c>
      <c r="BD10" s="202">
        <f>BC10/BB10*100</f>
        <v>109.09797822706066</v>
      </c>
      <c r="BE10" s="261">
        <v>2035</v>
      </c>
      <c r="BF10" s="191">
        <v>800</v>
      </c>
      <c r="BG10" s="176">
        <v>600</v>
      </c>
      <c r="BH10" s="176">
        <f aca="true" t="shared" si="18" ref="BH10:BH29">BG10/BF10*100</f>
        <v>75</v>
      </c>
      <c r="BI10" s="176">
        <v>10</v>
      </c>
      <c r="BJ10" s="230">
        <f aca="true" t="shared" si="19" ref="BJ10:BJ30">BH10*BI10/100</f>
        <v>7.5</v>
      </c>
      <c r="BK10" s="211">
        <v>5</v>
      </c>
      <c r="BL10" s="176"/>
      <c r="BM10" s="189">
        <f aca="true" t="shared" si="20" ref="BM10:BM30">BL10/BK10*100</f>
        <v>0</v>
      </c>
      <c r="BN10" s="245">
        <v>5</v>
      </c>
      <c r="BO10" s="230">
        <f aca="true" t="shared" si="21" ref="BO10:BO30">BM10*BN10/100</f>
        <v>0</v>
      </c>
      <c r="BP10" s="253"/>
      <c r="BQ10" s="61"/>
      <c r="BR10" s="73"/>
      <c r="BS10" s="244">
        <v>5</v>
      </c>
      <c r="BT10" s="246">
        <f>BS10*BR10/100</f>
        <v>0</v>
      </c>
      <c r="BU10" s="237">
        <f aca="true" t="shared" si="22" ref="BU10:BU30">E10+M10+U10+AC10+AK10+BI10+AZ10+BN10+BS10</f>
        <v>90</v>
      </c>
      <c r="BV10" s="192">
        <f aca="true" t="shared" si="23" ref="BV10:BV30">F10+N10+V10+AD10+AL10+BJ10+BA10+BO10+BT10</f>
        <v>89.45221877390809</v>
      </c>
      <c r="BW10" s="174">
        <f aca="true" t="shared" si="24" ref="BW10:BW30">BV10/BU10*100</f>
        <v>99.39135419323121</v>
      </c>
      <c r="BX10" s="250">
        <v>17</v>
      </c>
      <c r="BY10" s="180">
        <v>2</v>
      </c>
      <c r="BZ10" s="180">
        <v>144.2654873365242</v>
      </c>
      <c r="CA10" s="174"/>
      <c r="CB10" s="180">
        <v>529.2081682530505</v>
      </c>
      <c r="CC10" s="179">
        <v>2</v>
      </c>
      <c r="CD10" s="174"/>
      <c r="CE10" s="179"/>
      <c r="CF10" s="181"/>
      <c r="CG10" s="181"/>
      <c r="CH10" s="179"/>
      <c r="CI10" s="185"/>
      <c r="CJ10" s="183"/>
      <c r="CK10" s="183"/>
      <c r="CL10" s="183"/>
      <c r="CM10" s="183"/>
      <c r="CN10" s="183"/>
      <c r="CO10" s="183"/>
      <c r="CP10" s="184"/>
      <c r="CQ10" s="184"/>
      <c r="CR10" s="183"/>
      <c r="CS10" s="177"/>
      <c r="CT10" s="177"/>
      <c r="CU10" s="177"/>
      <c r="CV10" s="177"/>
    </row>
    <row r="11" spans="1:100" ht="18.75">
      <c r="A11" s="197" t="s">
        <v>4</v>
      </c>
      <c r="B11" s="201">
        <v>30</v>
      </c>
      <c r="C11" s="168">
        <v>46.4</v>
      </c>
      <c r="D11" s="168">
        <f t="shared" si="0"/>
        <v>154.66666666666666</v>
      </c>
      <c r="E11" s="168">
        <v>10</v>
      </c>
      <c r="F11" s="168">
        <f t="shared" si="1"/>
        <v>15.466666666666665</v>
      </c>
      <c r="G11" s="168">
        <v>8</v>
      </c>
      <c r="H11" s="43">
        <v>11.5</v>
      </c>
      <c r="I11" s="168">
        <f t="shared" si="2"/>
        <v>143.75</v>
      </c>
      <c r="J11" s="211">
        <v>0</v>
      </c>
      <c r="K11" s="43">
        <v>0</v>
      </c>
      <c r="L11" s="168"/>
      <c r="M11" s="245"/>
      <c r="N11" s="168"/>
      <c r="O11" s="43">
        <v>0</v>
      </c>
      <c r="P11" s="43"/>
      <c r="Q11" s="168"/>
      <c r="R11" s="201">
        <v>12</v>
      </c>
      <c r="S11" s="168">
        <v>13.7</v>
      </c>
      <c r="T11" s="168">
        <f t="shared" si="6"/>
        <v>114.16666666666666</v>
      </c>
      <c r="U11" s="168">
        <v>8</v>
      </c>
      <c r="V11" s="168">
        <f t="shared" si="7"/>
        <v>9.133333333333333</v>
      </c>
      <c r="W11" s="43">
        <v>2</v>
      </c>
      <c r="X11" s="43">
        <v>4.5</v>
      </c>
      <c r="Y11" s="168">
        <f t="shared" si="8"/>
        <v>225</v>
      </c>
      <c r="Z11" s="201">
        <v>0</v>
      </c>
      <c r="AA11" s="168">
        <v>0</v>
      </c>
      <c r="AB11" s="168"/>
      <c r="AC11" s="245"/>
      <c r="AD11" s="168"/>
      <c r="AE11" s="44"/>
      <c r="AF11" s="168"/>
      <c r="AG11" s="168"/>
      <c r="AH11" s="201">
        <v>1130</v>
      </c>
      <c r="AI11" s="168">
        <v>1174.4</v>
      </c>
      <c r="AJ11" s="168">
        <f t="shared" si="11"/>
        <v>103.92920353982302</v>
      </c>
      <c r="AK11" s="168">
        <v>10</v>
      </c>
      <c r="AL11" s="168">
        <f t="shared" si="12"/>
        <v>10.392920353982301</v>
      </c>
      <c r="AM11" s="168">
        <v>366</v>
      </c>
      <c r="AN11" s="168">
        <v>386</v>
      </c>
      <c r="AO11" s="168">
        <f t="shared" si="13"/>
        <v>105.46448087431695</v>
      </c>
      <c r="AP11" s="218">
        <v>41</v>
      </c>
      <c r="AQ11" s="168">
        <v>32</v>
      </c>
      <c r="AR11" s="168">
        <f t="shared" si="14"/>
        <v>78.04878048780488</v>
      </c>
      <c r="AS11" s="168">
        <v>7</v>
      </c>
      <c r="AT11" s="168">
        <v>8</v>
      </c>
      <c r="AU11" s="202">
        <f t="shared" si="15"/>
        <v>114.28571428571428</v>
      </c>
      <c r="AV11" s="224">
        <v>100</v>
      </c>
      <c r="AW11" s="210">
        <v>36.6</v>
      </c>
      <c r="AX11" s="170">
        <v>38.8</v>
      </c>
      <c r="AY11" s="171">
        <f t="shared" si="16"/>
        <v>106.01092896174862</v>
      </c>
      <c r="AZ11" s="171">
        <v>20</v>
      </c>
      <c r="BA11" s="171">
        <f t="shared" si="17"/>
        <v>21.202185792349724</v>
      </c>
      <c r="BB11" s="43">
        <v>9.1</v>
      </c>
      <c r="BC11" s="43">
        <v>9.4</v>
      </c>
      <c r="BD11" s="202">
        <f>BC11/BB11*100</f>
        <v>103.29670329670331</v>
      </c>
      <c r="BE11" s="262">
        <v>600</v>
      </c>
      <c r="BF11" s="175">
        <v>150</v>
      </c>
      <c r="BG11" s="176">
        <v>0</v>
      </c>
      <c r="BH11" s="176">
        <f t="shared" si="18"/>
        <v>0</v>
      </c>
      <c r="BI11" s="176">
        <v>10</v>
      </c>
      <c r="BJ11" s="230">
        <f t="shared" si="19"/>
        <v>0</v>
      </c>
      <c r="BK11" s="231"/>
      <c r="BL11" s="176"/>
      <c r="BM11" s="189"/>
      <c r="BN11" s="245"/>
      <c r="BO11" s="230">
        <f t="shared" si="21"/>
        <v>0</v>
      </c>
      <c r="BP11" s="253"/>
      <c r="BQ11" s="61"/>
      <c r="BR11" s="73"/>
      <c r="BS11" s="244"/>
      <c r="BT11" s="246"/>
      <c r="BU11" s="237">
        <f t="shared" si="22"/>
        <v>58</v>
      </c>
      <c r="BV11" s="192">
        <f t="shared" si="23"/>
        <v>56.19510614633202</v>
      </c>
      <c r="BW11" s="174">
        <f t="shared" si="24"/>
        <v>96.88811404540004</v>
      </c>
      <c r="BX11" s="250">
        <v>19</v>
      </c>
      <c r="BY11" s="180">
        <v>3</v>
      </c>
      <c r="BZ11" s="180">
        <v>125.94976343120973</v>
      </c>
      <c r="CA11" s="174"/>
      <c r="CB11" s="180">
        <v>199.37824615802154</v>
      </c>
      <c r="CC11" s="179">
        <v>3</v>
      </c>
      <c r="CD11" s="174"/>
      <c r="CE11" s="179"/>
      <c r="CF11" s="181"/>
      <c r="CG11" s="181"/>
      <c r="CH11" s="179"/>
      <c r="CI11" s="185"/>
      <c r="CJ11" s="183"/>
      <c r="CK11" s="183"/>
      <c r="CL11" s="183"/>
      <c r="CM11" s="183"/>
      <c r="CN11" s="183"/>
      <c r="CO11" s="183"/>
      <c r="CP11" s="184"/>
      <c r="CQ11" s="184"/>
      <c r="CR11" s="183"/>
      <c r="CS11" s="177"/>
      <c r="CT11" s="177"/>
      <c r="CU11" s="177"/>
      <c r="CV11" s="177"/>
    </row>
    <row r="12" spans="1:100" ht="18.75">
      <c r="A12" s="197" t="s">
        <v>5</v>
      </c>
      <c r="B12" s="201">
        <v>50</v>
      </c>
      <c r="C12" s="168">
        <v>105.9</v>
      </c>
      <c r="D12" s="168">
        <f t="shared" si="0"/>
        <v>211.80000000000004</v>
      </c>
      <c r="E12" s="168">
        <v>10</v>
      </c>
      <c r="F12" s="168">
        <f t="shared" si="1"/>
        <v>21.180000000000003</v>
      </c>
      <c r="G12" s="168">
        <v>16</v>
      </c>
      <c r="H12" s="43">
        <v>25.4</v>
      </c>
      <c r="I12" s="168">
        <f t="shared" si="2"/>
        <v>158.75</v>
      </c>
      <c r="J12" s="211">
        <v>0</v>
      </c>
      <c r="K12" s="43">
        <v>0</v>
      </c>
      <c r="L12" s="168"/>
      <c r="M12" s="245"/>
      <c r="N12" s="168"/>
      <c r="O12" s="43">
        <v>0</v>
      </c>
      <c r="P12" s="43"/>
      <c r="Q12" s="168"/>
      <c r="R12" s="201">
        <v>12</v>
      </c>
      <c r="S12" s="168">
        <v>16.5</v>
      </c>
      <c r="T12" s="168">
        <f t="shared" si="6"/>
        <v>137.5</v>
      </c>
      <c r="U12" s="168">
        <v>8</v>
      </c>
      <c r="V12" s="168">
        <f t="shared" si="7"/>
        <v>11</v>
      </c>
      <c r="W12" s="43">
        <v>2</v>
      </c>
      <c r="X12" s="43">
        <v>3.6</v>
      </c>
      <c r="Y12" s="168">
        <f t="shared" si="8"/>
        <v>180</v>
      </c>
      <c r="Z12" s="201">
        <v>0</v>
      </c>
      <c r="AA12" s="168">
        <v>0</v>
      </c>
      <c r="AB12" s="168"/>
      <c r="AC12" s="245"/>
      <c r="AD12" s="168"/>
      <c r="AE12" s="44"/>
      <c r="AF12" s="168"/>
      <c r="AG12" s="168"/>
      <c r="AH12" s="201">
        <v>864</v>
      </c>
      <c r="AI12" s="168">
        <v>900.2</v>
      </c>
      <c r="AJ12" s="168">
        <f t="shared" si="11"/>
        <v>104.18981481481482</v>
      </c>
      <c r="AK12" s="168">
        <v>10</v>
      </c>
      <c r="AL12" s="168">
        <f t="shared" si="12"/>
        <v>10.418981481481483</v>
      </c>
      <c r="AM12" s="168">
        <v>160</v>
      </c>
      <c r="AN12" s="168">
        <v>169</v>
      </c>
      <c r="AO12" s="168">
        <f t="shared" si="13"/>
        <v>105.62499999999999</v>
      </c>
      <c r="AP12" s="218">
        <v>63</v>
      </c>
      <c r="AQ12" s="168">
        <v>26</v>
      </c>
      <c r="AR12" s="168">
        <f t="shared" si="14"/>
        <v>41.269841269841265</v>
      </c>
      <c r="AS12" s="168">
        <v>12</v>
      </c>
      <c r="AT12" s="168">
        <v>6</v>
      </c>
      <c r="AU12" s="202">
        <f t="shared" si="15"/>
        <v>50</v>
      </c>
      <c r="AV12" s="224">
        <v>100</v>
      </c>
      <c r="AW12" s="211">
        <v>81.3</v>
      </c>
      <c r="AX12" s="43">
        <v>85.8</v>
      </c>
      <c r="AY12" s="168">
        <f t="shared" si="16"/>
        <v>105.53505535055349</v>
      </c>
      <c r="AZ12" s="168">
        <v>20</v>
      </c>
      <c r="BA12" s="168">
        <f t="shared" si="17"/>
        <v>21.107011070110698</v>
      </c>
      <c r="BB12" s="43">
        <v>14.4</v>
      </c>
      <c r="BC12" s="43">
        <v>15.5</v>
      </c>
      <c r="BD12" s="202">
        <f>BC12/BB12*100</f>
        <v>107.63888888888889</v>
      </c>
      <c r="BE12" s="262">
        <v>700</v>
      </c>
      <c r="BF12" s="175">
        <v>300</v>
      </c>
      <c r="BG12" s="176">
        <v>460</v>
      </c>
      <c r="BH12" s="176">
        <f t="shared" si="18"/>
        <v>153.33333333333334</v>
      </c>
      <c r="BI12" s="176">
        <v>10</v>
      </c>
      <c r="BJ12" s="230">
        <f t="shared" si="19"/>
        <v>15.333333333333336</v>
      </c>
      <c r="BK12" s="231">
        <v>2</v>
      </c>
      <c r="BL12" s="176">
        <v>10</v>
      </c>
      <c r="BM12" s="189">
        <f t="shared" si="20"/>
        <v>500</v>
      </c>
      <c r="BN12" s="245">
        <v>5</v>
      </c>
      <c r="BO12" s="230">
        <f t="shared" si="21"/>
        <v>25</v>
      </c>
      <c r="BP12" s="253"/>
      <c r="BQ12" s="61"/>
      <c r="BR12" s="73"/>
      <c r="BS12" s="244"/>
      <c r="BT12" s="246"/>
      <c r="BU12" s="237">
        <f t="shared" si="22"/>
        <v>63</v>
      </c>
      <c r="BV12" s="192">
        <f>F12+N12+V12+AD12+AL12+BJ12+BA12+BO12+BT12</f>
        <v>104.03932588492552</v>
      </c>
      <c r="BW12" s="174">
        <f t="shared" si="24"/>
        <v>165.1417871189294</v>
      </c>
      <c r="BX12" s="250">
        <v>1</v>
      </c>
      <c r="BY12" s="180">
        <v>4</v>
      </c>
      <c r="BZ12" s="180">
        <v>123.32489565459545</v>
      </c>
      <c r="CA12" s="174"/>
      <c r="CB12" s="180">
        <v>184.02683886720905</v>
      </c>
      <c r="CC12" s="179">
        <v>4</v>
      </c>
      <c r="CD12" s="174"/>
      <c r="CE12" s="179"/>
      <c r="CF12" s="181"/>
      <c r="CG12" s="181"/>
      <c r="CH12" s="179"/>
      <c r="CI12" s="185"/>
      <c r="CJ12" s="183"/>
      <c r="CK12" s="183"/>
      <c r="CL12" s="183"/>
      <c r="CM12" s="183"/>
      <c r="CN12" s="183"/>
      <c r="CO12" s="183"/>
      <c r="CP12" s="184"/>
      <c r="CQ12" s="184"/>
      <c r="CR12" s="183"/>
      <c r="CS12" s="177"/>
      <c r="CT12" s="177"/>
      <c r="CU12" s="177"/>
      <c r="CV12" s="177"/>
    </row>
    <row r="13" spans="1:100" ht="18.75">
      <c r="A13" s="197" t="s">
        <v>6</v>
      </c>
      <c r="B13" s="201">
        <v>11</v>
      </c>
      <c r="C13" s="168">
        <v>12.2</v>
      </c>
      <c r="D13" s="168">
        <f t="shared" si="0"/>
        <v>110.9090909090909</v>
      </c>
      <c r="E13" s="168">
        <v>10</v>
      </c>
      <c r="F13" s="168">
        <f t="shared" si="1"/>
        <v>11.09090909090909</v>
      </c>
      <c r="G13" s="168">
        <v>3</v>
      </c>
      <c r="H13" s="43">
        <v>3.1</v>
      </c>
      <c r="I13" s="168">
        <f t="shared" si="2"/>
        <v>103.33333333333334</v>
      </c>
      <c r="J13" s="211">
        <v>1252</v>
      </c>
      <c r="K13" s="43">
        <v>1279.9</v>
      </c>
      <c r="L13" s="168">
        <f t="shared" si="3"/>
        <v>102.22843450479233</v>
      </c>
      <c r="M13" s="245">
        <v>10</v>
      </c>
      <c r="N13" s="168">
        <f t="shared" si="4"/>
        <v>10.222843450479234</v>
      </c>
      <c r="O13" s="43">
        <v>236</v>
      </c>
      <c r="P13" s="43">
        <v>221.7</v>
      </c>
      <c r="Q13" s="168">
        <f t="shared" si="5"/>
        <v>93.94067796610169</v>
      </c>
      <c r="R13" s="201">
        <v>5</v>
      </c>
      <c r="S13" s="168">
        <v>6.5</v>
      </c>
      <c r="T13" s="168">
        <f t="shared" si="6"/>
        <v>130</v>
      </c>
      <c r="U13" s="168">
        <v>8</v>
      </c>
      <c r="V13" s="168">
        <f t="shared" si="7"/>
        <v>10.4</v>
      </c>
      <c r="W13" s="43">
        <v>1</v>
      </c>
      <c r="X13" s="43">
        <v>3</v>
      </c>
      <c r="Y13" s="168">
        <f t="shared" si="8"/>
        <v>300</v>
      </c>
      <c r="Z13" s="201">
        <v>87</v>
      </c>
      <c r="AA13" s="168">
        <v>101.1</v>
      </c>
      <c r="AB13" s="168">
        <f>AA13/Z13*100</f>
        <v>116.20689655172414</v>
      </c>
      <c r="AC13" s="245">
        <v>12</v>
      </c>
      <c r="AD13" s="168">
        <f t="shared" si="9"/>
        <v>13.944827586206898</v>
      </c>
      <c r="AE13" s="44">
        <v>20</v>
      </c>
      <c r="AF13" s="168">
        <v>33.1</v>
      </c>
      <c r="AG13" s="168">
        <f t="shared" si="10"/>
        <v>165.5</v>
      </c>
      <c r="AH13" s="201">
        <v>3388</v>
      </c>
      <c r="AI13" s="168">
        <v>3509.2</v>
      </c>
      <c r="AJ13" s="168">
        <f t="shared" si="11"/>
        <v>103.57733175914994</v>
      </c>
      <c r="AK13" s="168">
        <v>10</v>
      </c>
      <c r="AL13" s="168">
        <f t="shared" si="12"/>
        <v>10.357733175914994</v>
      </c>
      <c r="AM13" s="168">
        <v>735</v>
      </c>
      <c r="AN13" s="168">
        <v>776.7</v>
      </c>
      <c r="AO13" s="168">
        <f t="shared" si="13"/>
        <v>105.6734693877551</v>
      </c>
      <c r="AP13" s="218">
        <v>115</v>
      </c>
      <c r="AQ13" s="168">
        <v>167</v>
      </c>
      <c r="AR13" s="168">
        <f t="shared" si="14"/>
        <v>145.21739130434784</v>
      </c>
      <c r="AS13" s="168">
        <v>21</v>
      </c>
      <c r="AT13" s="168">
        <v>35</v>
      </c>
      <c r="AU13" s="202">
        <f t="shared" si="15"/>
        <v>166.66666666666669</v>
      </c>
      <c r="AV13" s="224">
        <v>100.03151260504201</v>
      </c>
      <c r="AW13" s="211">
        <v>187.7</v>
      </c>
      <c r="AX13" s="43">
        <v>200.9</v>
      </c>
      <c r="AY13" s="168">
        <f t="shared" si="16"/>
        <v>107.03249866808737</v>
      </c>
      <c r="AZ13" s="168">
        <v>20</v>
      </c>
      <c r="BA13" s="168">
        <f t="shared" si="17"/>
        <v>21.406499733617476</v>
      </c>
      <c r="BB13" s="43">
        <v>43.5</v>
      </c>
      <c r="BC13" s="43">
        <v>47.5</v>
      </c>
      <c r="BD13" s="202">
        <f>BC13/BB13*100</f>
        <v>109.19540229885058</v>
      </c>
      <c r="BE13" s="262">
        <v>4500</v>
      </c>
      <c r="BF13" s="175">
        <v>3200</v>
      </c>
      <c r="BG13" s="176">
        <v>3160</v>
      </c>
      <c r="BH13" s="176">
        <f t="shared" si="18"/>
        <v>98.75</v>
      </c>
      <c r="BI13" s="176">
        <v>10</v>
      </c>
      <c r="BJ13" s="230">
        <f t="shared" si="19"/>
        <v>9.875</v>
      </c>
      <c r="BK13" s="231"/>
      <c r="BL13" s="176"/>
      <c r="BM13" s="189"/>
      <c r="BN13" s="245">
        <v>5</v>
      </c>
      <c r="BO13" s="230">
        <f t="shared" si="21"/>
        <v>0</v>
      </c>
      <c r="BP13" s="253"/>
      <c r="BQ13" s="61"/>
      <c r="BR13" s="73"/>
      <c r="BS13" s="244"/>
      <c r="BT13" s="246"/>
      <c r="BU13" s="237">
        <f t="shared" si="22"/>
        <v>85</v>
      </c>
      <c r="BV13" s="192">
        <f t="shared" si="23"/>
        <v>87.2978130371277</v>
      </c>
      <c r="BW13" s="174">
        <f t="shared" si="24"/>
        <v>102.70330945544434</v>
      </c>
      <c r="BX13" s="250">
        <v>14</v>
      </c>
      <c r="BY13" s="180">
        <v>5</v>
      </c>
      <c r="BZ13" s="180">
        <v>122.26256592990292</v>
      </c>
      <c r="CA13" s="174"/>
      <c r="CB13" s="180">
        <v>164.46722374867008</v>
      </c>
      <c r="CC13" s="179">
        <v>5</v>
      </c>
      <c r="CD13" s="174"/>
      <c r="CE13" s="179"/>
      <c r="CF13" s="181"/>
      <c r="CG13" s="181"/>
      <c r="CH13" s="179"/>
      <c r="CI13" s="185"/>
      <c r="CJ13" s="183"/>
      <c r="CK13" s="183"/>
      <c r="CL13" s="183"/>
      <c r="CM13" s="183"/>
      <c r="CN13" s="183"/>
      <c r="CO13" s="183"/>
      <c r="CP13" s="184"/>
      <c r="CQ13" s="184"/>
      <c r="CR13" s="183"/>
      <c r="CS13" s="177"/>
      <c r="CT13" s="177"/>
      <c r="CU13" s="177"/>
      <c r="CV13" s="177"/>
    </row>
    <row r="14" spans="1:100" ht="18.75">
      <c r="A14" s="197" t="s">
        <v>7</v>
      </c>
      <c r="B14" s="201">
        <v>34</v>
      </c>
      <c r="C14" s="168">
        <v>59.8</v>
      </c>
      <c r="D14" s="168">
        <f t="shared" si="0"/>
        <v>175.88235294117646</v>
      </c>
      <c r="E14" s="168">
        <v>10</v>
      </c>
      <c r="F14" s="168">
        <f t="shared" si="1"/>
        <v>17.588235294117645</v>
      </c>
      <c r="G14" s="168">
        <v>11</v>
      </c>
      <c r="H14" s="43">
        <v>14.5</v>
      </c>
      <c r="I14" s="168">
        <f t="shared" si="2"/>
        <v>131.8181818181818</v>
      </c>
      <c r="J14" s="211">
        <v>305</v>
      </c>
      <c r="K14" s="43">
        <v>316.1</v>
      </c>
      <c r="L14" s="168">
        <f t="shared" si="3"/>
        <v>103.63934426229508</v>
      </c>
      <c r="M14" s="245">
        <v>10</v>
      </c>
      <c r="N14" s="168">
        <f t="shared" si="4"/>
        <v>10.363934426229507</v>
      </c>
      <c r="O14" s="43">
        <v>78</v>
      </c>
      <c r="P14" s="43">
        <v>83</v>
      </c>
      <c r="Q14" s="168">
        <f t="shared" si="5"/>
        <v>106.41025641025641</v>
      </c>
      <c r="R14" s="201">
        <v>9</v>
      </c>
      <c r="S14" s="168">
        <v>16.7</v>
      </c>
      <c r="T14" s="168">
        <f t="shared" si="6"/>
        <v>185.55555555555554</v>
      </c>
      <c r="U14" s="168">
        <v>8</v>
      </c>
      <c r="V14" s="168">
        <f t="shared" si="7"/>
        <v>14.844444444444443</v>
      </c>
      <c r="W14" s="43">
        <v>2</v>
      </c>
      <c r="X14" s="43">
        <v>1</v>
      </c>
      <c r="Y14" s="168">
        <f t="shared" si="8"/>
        <v>50</v>
      </c>
      <c r="Z14" s="201">
        <v>20</v>
      </c>
      <c r="AA14" s="168">
        <v>26.6</v>
      </c>
      <c r="AB14" s="168">
        <f>AA14/Z14*100</f>
        <v>133</v>
      </c>
      <c r="AC14" s="245">
        <v>12</v>
      </c>
      <c r="AD14" s="168">
        <f t="shared" si="9"/>
        <v>15.96</v>
      </c>
      <c r="AE14" s="44">
        <v>4</v>
      </c>
      <c r="AF14" s="168">
        <v>0.1</v>
      </c>
      <c r="AG14" s="168">
        <f t="shared" si="10"/>
        <v>2.5</v>
      </c>
      <c r="AH14" s="201">
        <v>2303</v>
      </c>
      <c r="AI14" s="168">
        <v>2391.6</v>
      </c>
      <c r="AJ14" s="168">
        <f t="shared" si="11"/>
        <v>103.84715588363005</v>
      </c>
      <c r="AK14" s="168">
        <v>10</v>
      </c>
      <c r="AL14" s="168">
        <f t="shared" si="12"/>
        <v>10.384715588363006</v>
      </c>
      <c r="AM14" s="168">
        <v>495</v>
      </c>
      <c r="AN14" s="168">
        <v>526</v>
      </c>
      <c r="AO14" s="168">
        <f t="shared" si="13"/>
        <v>106.26262626262626</v>
      </c>
      <c r="AP14" s="218">
        <v>117</v>
      </c>
      <c r="AQ14" s="168">
        <v>142.5</v>
      </c>
      <c r="AR14" s="168">
        <f t="shared" si="14"/>
        <v>121.79487179487178</v>
      </c>
      <c r="AS14" s="168">
        <v>21</v>
      </c>
      <c r="AT14" s="168">
        <v>30</v>
      </c>
      <c r="AU14" s="202">
        <f t="shared" si="15"/>
        <v>142.85714285714286</v>
      </c>
      <c r="AV14" s="224">
        <v>100.24975718051894</v>
      </c>
      <c r="AW14" s="211">
        <v>184.5</v>
      </c>
      <c r="AX14" s="43">
        <v>190.3</v>
      </c>
      <c r="AY14" s="168">
        <f t="shared" si="16"/>
        <v>103.14363143631438</v>
      </c>
      <c r="AZ14" s="168">
        <v>20</v>
      </c>
      <c r="BA14" s="168">
        <f t="shared" si="17"/>
        <v>20.628726287262875</v>
      </c>
      <c r="BB14" s="43">
        <v>35.4</v>
      </c>
      <c r="BC14" s="43">
        <v>38.7</v>
      </c>
      <c r="BD14" s="202">
        <f aca="true" t="shared" si="25" ref="BD14:BD32">BC14/BB14*100</f>
        <v>109.32203389830511</v>
      </c>
      <c r="BE14" s="262">
        <v>700</v>
      </c>
      <c r="BF14" s="175">
        <v>400</v>
      </c>
      <c r="BG14" s="176">
        <v>490</v>
      </c>
      <c r="BH14" s="176">
        <f t="shared" si="18"/>
        <v>122.50000000000001</v>
      </c>
      <c r="BI14" s="176">
        <v>10</v>
      </c>
      <c r="BJ14" s="230">
        <f t="shared" si="19"/>
        <v>12.250000000000002</v>
      </c>
      <c r="BK14" s="231">
        <v>20</v>
      </c>
      <c r="BL14" s="176">
        <v>32</v>
      </c>
      <c r="BM14" s="189">
        <f t="shared" si="20"/>
        <v>160</v>
      </c>
      <c r="BN14" s="245">
        <v>5</v>
      </c>
      <c r="BO14" s="230">
        <f t="shared" si="21"/>
        <v>8</v>
      </c>
      <c r="BP14" s="253"/>
      <c r="BQ14" s="61"/>
      <c r="BR14" s="73"/>
      <c r="BS14" s="244"/>
      <c r="BT14" s="246"/>
      <c r="BU14" s="237">
        <f t="shared" si="22"/>
        <v>85</v>
      </c>
      <c r="BV14" s="192">
        <f t="shared" si="23"/>
        <v>110.02005604041747</v>
      </c>
      <c r="BW14" s="174">
        <f t="shared" si="24"/>
        <v>129.43536004754998</v>
      </c>
      <c r="BX14" s="250">
        <v>5</v>
      </c>
      <c r="BY14" s="180">
        <v>6</v>
      </c>
      <c r="BZ14" s="180">
        <v>120.50324615802157</v>
      </c>
      <c r="CA14" s="174"/>
      <c r="CB14" s="180">
        <v>164.0829725333197</v>
      </c>
      <c r="CC14" s="179">
        <v>6</v>
      </c>
      <c r="CD14" s="174"/>
      <c r="CE14" s="179"/>
      <c r="CF14" s="181"/>
      <c r="CG14" s="181"/>
      <c r="CH14" s="179"/>
      <c r="CI14" s="185"/>
      <c r="CJ14" s="183"/>
      <c r="CK14" s="183"/>
      <c r="CL14" s="183"/>
      <c r="CM14" s="183"/>
      <c r="CN14" s="183"/>
      <c r="CO14" s="183"/>
      <c r="CP14" s="184"/>
      <c r="CQ14" s="184"/>
      <c r="CR14" s="183"/>
      <c r="CS14" s="177"/>
      <c r="CT14" s="177"/>
      <c r="CU14" s="177"/>
      <c r="CV14" s="177"/>
    </row>
    <row r="15" spans="1:100" ht="18.75">
      <c r="A15" s="197" t="s">
        <v>8</v>
      </c>
      <c r="B15" s="201">
        <v>120</v>
      </c>
      <c r="C15" s="168">
        <v>196.4</v>
      </c>
      <c r="D15" s="168">
        <f t="shared" si="0"/>
        <v>163.66666666666669</v>
      </c>
      <c r="E15" s="168">
        <v>10</v>
      </c>
      <c r="F15" s="168">
        <f t="shared" si="1"/>
        <v>16.36666666666667</v>
      </c>
      <c r="G15" s="168">
        <v>25</v>
      </c>
      <c r="H15" s="43">
        <v>43</v>
      </c>
      <c r="I15" s="168">
        <f t="shared" si="2"/>
        <v>172</v>
      </c>
      <c r="J15" s="211">
        <v>398</v>
      </c>
      <c r="K15" s="43">
        <v>465.3</v>
      </c>
      <c r="L15" s="168">
        <f t="shared" si="3"/>
        <v>116.90954773869346</v>
      </c>
      <c r="M15" s="245">
        <v>10</v>
      </c>
      <c r="N15" s="168">
        <f t="shared" si="4"/>
        <v>11.690954773869345</v>
      </c>
      <c r="O15" s="43">
        <v>84</v>
      </c>
      <c r="P15" s="43">
        <v>83</v>
      </c>
      <c r="Q15" s="168">
        <f t="shared" si="5"/>
        <v>98.80952380952381</v>
      </c>
      <c r="R15" s="201">
        <v>26</v>
      </c>
      <c r="S15" s="168">
        <v>30.6</v>
      </c>
      <c r="T15" s="168">
        <f t="shared" si="6"/>
        <v>117.6923076923077</v>
      </c>
      <c r="U15" s="168">
        <v>8</v>
      </c>
      <c r="V15" s="168">
        <f t="shared" si="7"/>
        <v>9.415384615384616</v>
      </c>
      <c r="W15" s="43">
        <v>7</v>
      </c>
      <c r="X15" s="43">
        <v>8.3</v>
      </c>
      <c r="Y15" s="168">
        <f t="shared" si="8"/>
        <v>118.57142857142857</v>
      </c>
      <c r="Z15" s="201">
        <v>18</v>
      </c>
      <c r="AA15" s="168">
        <v>0</v>
      </c>
      <c r="AB15" s="168">
        <f>AA15/Z15*100</f>
        <v>0</v>
      </c>
      <c r="AC15" s="245">
        <v>12</v>
      </c>
      <c r="AD15" s="168">
        <f t="shared" si="9"/>
        <v>0</v>
      </c>
      <c r="AE15" s="44">
        <v>3</v>
      </c>
      <c r="AF15" s="168"/>
      <c r="AG15" s="168">
        <f t="shared" si="10"/>
        <v>0</v>
      </c>
      <c r="AH15" s="201">
        <v>93335</v>
      </c>
      <c r="AI15" s="168">
        <v>96920.2</v>
      </c>
      <c r="AJ15" s="168">
        <f t="shared" si="11"/>
        <v>103.84121712112284</v>
      </c>
      <c r="AK15" s="168">
        <v>10</v>
      </c>
      <c r="AL15" s="168">
        <f t="shared" si="12"/>
        <v>10.384121712112282</v>
      </c>
      <c r="AM15" s="168">
        <v>15984</v>
      </c>
      <c r="AN15" s="168">
        <v>17088.2</v>
      </c>
      <c r="AO15" s="168">
        <f t="shared" si="13"/>
        <v>106.90815815815817</v>
      </c>
      <c r="AP15" s="218">
        <v>816</v>
      </c>
      <c r="AQ15" s="168">
        <v>963.6</v>
      </c>
      <c r="AR15" s="168">
        <f t="shared" si="14"/>
        <v>118.08823529411765</v>
      </c>
      <c r="AS15" s="168">
        <v>149</v>
      </c>
      <c r="AT15" s="168">
        <v>195.1</v>
      </c>
      <c r="AU15" s="202">
        <f t="shared" si="15"/>
        <v>130.93959731543623</v>
      </c>
      <c r="AV15" s="224">
        <v>100.24268163203398</v>
      </c>
      <c r="AW15" s="211">
        <v>746.7</v>
      </c>
      <c r="AX15" s="43">
        <v>762.8</v>
      </c>
      <c r="AY15" s="168">
        <f t="shared" si="16"/>
        <v>102.15615374313644</v>
      </c>
      <c r="AZ15" s="168">
        <v>20</v>
      </c>
      <c r="BA15" s="168">
        <f t="shared" si="17"/>
        <v>20.43123074862729</v>
      </c>
      <c r="BB15" s="43">
        <v>123.2</v>
      </c>
      <c r="BC15" s="43">
        <v>134.9</v>
      </c>
      <c r="BD15" s="202">
        <f t="shared" si="25"/>
        <v>109.49675324675326</v>
      </c>
      <c r="BE15" s="262">
        <v>13000</v>
      </c>
      <c r="BF15" s="175">
        <v>3200</v>
      </c>
      <c r="BG15" s="176">
        <v>1969</v>
      </c>
      <c r="BH15" s="176">
        <f t="shared" si="18"/>
        <v>61.53125000000001</v>
      </c>
      <c r="BI15" s="176">
        <v>10</v>
      </c>
      <c r="BJ15" s="230">
        <f t="shared" si="19"/>
        <v>6.153125000000001</v>
      </c>
      <c r="BK15" s="231">
        <v>4</v>
      </c>
      <c r="BL15" s="176">
        <v>12</v>
      </c>
      <c r="BM15" s="189">
        <f t="shared" si="20"/>
        <v>300</v>
      </c>
      <c r="BN15" s="245">
        <v>5</v>
      </c>
      <c r="BO15" s="230">
        <f t="shared" si="21"/>
        <v>15</v>
      </c>
      <c r="BP15" s="253">
        <v>200</v>
      </c>
      <c r="BQ15" s="61">
        <v>339</v>
      </c>
      <c r="BR15" s="73">
        <f>BQ15/BP15*100</f>
        <v>169.5</v>
      </c>
      <c r="BS15" s="244">
        <v>5</v>
      </c>
      <c r="BT15" s="246">
        <f>BS15*BR15/100</f>
        <v>8.475</v>
      </c>
      <c r="BU15" s="237">
        <f t="shared" si="22"/>
        <v>90</v>
      </c>
      <c r="BV15" s="192">
        <f t="shared" si="23"/>
        <v>97.91648351666021</v>
      </c>
      <c r="BW15" s="174">
        <f t="shared" si="24"/>
        <v>108.79609279628912</v>
      </c>
      <c r="BX15" s="250">
        <v>9</v>
      </c>
      <c r="BY15" s="180">
        <v>7</v>
      </c>
      <c r="BZ15" s="180">
        <v>118.44834028179356</v>
      </c>
      <c r="CA15" s="174"/>
      <c r="CB15" s="180">
        <v>157.9511852134659</v>
      </c>
      <c r="CC15" s="179">
        <v>7</v>
      </c>
      <c r="CD15" s="174"/>
      <c r="CE15" s="179"/>
      <c r="CF15" s="181"/>
      <c r="CG15" s="181"/>
      <c r="CH15" s="179"/>
      <c r="CI15" s="185"/>
      <c r="CJ15" s="183"/>
      <c r="CK15" s="183"/>
      <c r="CL15" s="183"/>
      <c r="CM15" s="183"/>
      <c r="CN15" s="183"/>
      <c r="CO15" s="183"/>
      <c r="CP15" s="184"/>
      <c r="CQ15" s="184"/>
      <c r="CR15" s="183"/>
      <c r="CS15" s="177"/>
      <c r="CT15" s="177"/>
      <c r="CU15" s="177"/>
      <c r="CV15" s="177"/>
    </row>
    <row r="16" spans="1:100" ht="18">
      <c r="A16" s="197" t="s">
        <v>9</v>
      </c>
      <c r="B16" s="201">
        <v>27</v>
      </c>
      <c r="C16" s="168">
        <v>65.5</v>
      </c>
      <c r="D16" s="168">
        <f t="shared" si="0"/>
        <v>242.5925925925926</v>
      </c>
      <c r="E16" s="168">
        <v>10</v>
      </c>
      <c r="F16" s="168">
        <f t="shared" si="1"/>
        <v>24.25925925925926</v>
      </c>
      <c r="G16" s="168">
        <v>7</v>
      </c>
      <c r="H16" s="43">
        <v>16.3</v>
      </c>
      <c r="I16" s="168">
        <f t="shared" si="2"/>
        <v>232.85714285714286</v>
      </c>
      <c r="J16" s="211">
        <v>56</v>
      </c>
      <c r="K16" s="43">
        <v>59.4</v>
      </c>
      <c r="L16" s="168">
        <f t="shared" si="3"/>
        <v>106.07142857142857</v>
      </c>
      <c r="M16" s="244">
        <v>10</v>
      </c>
      <c r="N16" s="168">
        <f t="shared" si="4"/>
        <v>10.607142857142858</v>
      </c>
      <c r="O16" s="43">
        <v>13</v>
      </c>
      <c r="P16" s="43">
        <v>8.7</v>
      </c>
      <c r="Q16" s="168">
        <f t="shared" si="5"/>
        <v>66.92307692307692</v>
      </c>
      <c r="R16" s="201">
        <v>6</v>
      </c>
      <c r="S16" s="168">
        <v>6</v>
      </c>
      <c r="T16" s="168">
        <f t="shared" si="6"/>
        <v>100</v>
      </c>
      <c r="U16" s="168">
        <v>8</v>
      </c>
      <c r="V16" s="168">
        <f t="shared" si="7"/>
        <v>8</v>
      </c>
      <c r="W16" s="43">
        <v>1</v>
      </c>
      <c r="X16" s="43">
        <v>1.1</v>
      </c>
      <c r="Y16" s="168">
        <f t="shared" si="8"/>
        <v>110.00000000000001</v>
      </c>
      <c r="Z16" s="201">
        <v>0</v>
      </c>
      <c r="AA16" s="168">
        <v>0</v>
      </c>
      <c r="AB16" s="168"/>
      <c r="AC16" s="244"/>
      <c r="AD16" s="168"/>
      <c r="AE16" s="44"/>
      <c r="AF16" s="168"/>
      <c r="AG16" s="168"/>
      <c r="AH16" s="201">
        <v>779</v>
      </c>
      <c r="AI16" s="168">
        <v>804.2</v>
      </c>
      <c r="AJ16" s="168">
        <f t="shared" si="11"/>
        <v>103.23491655969192</v>
      </c>
      <c r="AK16" s="168">
        <v>10</v>
      </c>
      <c r="AL16" s="168">
        <f t="shared" si="12"/>
        <v>10.323491655969192</v>
      </c>
      <c r="AM16" s="168">
        <v>130</v>
      </c>
      <c r="AN16" s="168">
        <v>137</v>
      </c>
      <c r="AO16" s="168">
        <f t="shared" si="13"/>
        <v>105.38461538461539</v>
      </c>
      <c r="AP16" s="218">
        <v>43</v>
      </c>
      <c r="AQ16" s="168">
        <v>25.5</v>
      </c>
      <c r="AR16" s="168">
        <f t="shared" si="14"/>
        <v>59.30232558139535</v>
      </c>
      <c r="AS16" s="168">
        <v>8</v>
      </c>
      <c r="AT16" s="168">
        <v>5.5</v>
      </c>
      <c r="AU16" s="202">
        <f t="shared" si="15"/>
        <v>68.75</v>
      </c>
      <c r="AV16" s="224">
        <v>100</v>
      </c>
      <c r="AW16" s="211">
        <v>31.6</v>
      </c>
      <c r="AX16" s="43">
        <v>33.6</v>
      </c>
      <c r="AY16" s="168">
        <f t="shared" si="16"/>
        <v>106.32911392405062</v>
      </c>
      <c r="AZ16" s="168">
        <v>20</v>
      </c>
      <c r="BA16" s="168">
        <f t="shared" si="17"/>
        <v>21.265822784810126</v>
      </c>
      <c r="BB16" s="43">
        <v>6.2</v>
      </c>
      <c r="BC16" s="43">
        <v>6.7</v>
      </c>
      <c r="BD16" s="202">
        <f t="shared" si="25"/>
        <v>108.06451612903226</v>
      </c>
      <c r="BE16" s="263">
        <v>1200</v>
      </c>
      <c r="BF16" s="175">
        <v>350</v>
      </c>
      <c r="BG16" s="176">
        <v>755.7</v>
      </c>
      <c r="BH16" s="176">
        <f t="shared" si="18"/>
        <v>215.9142857142857</v>
      </c>
      <c r="BI16" s="176">
        <v>10</v>
      </c>
      <c r="BJ16" s="230">
        <f t="shared" si="19"/>
        <v>21.59142857142857</v>
      </c>
      <c r="BK16" s="232">
        <v>1</v>
      </c>
      <c r="BL16" s="176"/>
      <c r="BM16" s="189">
        <f t="shared" si="20"/>
        <v>0</v>
      </c>
      <c r="BN16" s="244">
        <v>5</v>
      </c>
      <c r="BO16" s="230">
        <f t="shared" si="21"/>
        <v>0</v>
      </c>
      <c r="BP16" s="253"/>
      <c r="BQ16" s="61"/>
      <c r="BR16" s="73"/>
      <c r="BS16" s="244"/>
      <c r="BT16" s="246"/>
      <c r="BU16" s="237">
        <f t="shared" si="22"/>
        <v>73</v>
      </c>
      <c r="BV16" s="192">
        <f t="shared" si="23"/>
        <v>96.04714512861</v>
      </c>
      <c r="BW16" s="174">
        <f t="shared" si="24"/>
        <v>131.57143168302738</v>
      </c>
      <c r="BX16" s="250">
        <v>4</v>
      </c>
      <c r="BY16" s="180">
        <v>8</v>
      </c>
      <c r="BZ16" s="180">
        <v>116.49724435092092</v>
      </c>
      <c r="CA16" s="174"/>
      <c r="CB16" s="180">
        <v>143.08490881205108</v>
      </c>
      <c r="CC16" s="179">
        <v>8</v>
      </c>
      <c r="CD16" s="174"/>
      <c r="CE16" s="179"/>
      <c r="CF16" s="181"/>
      <c r="CG16" s="181"/>
      <c r="CH16" s="179"/>
      <c r="CI16" s="185"/>
      <c r="CJ16" s="183"/>
      <c r="CK16" s="183"/>
      <c r="CL16" s="183"/>
      <c r="CM16" s="183"/>
      <c r="CN16" s="183"/>
      <c r="CO16" s="183"/>
      <c r="CP16" s="184"/>
      <c r="CQ16" s="186"/>
      <c r="CR16" s="183"/>
      <c r="CS16" s="177"/>
      <c r="CT16" s="177"/>
      <c r="CU16" s="177"/>
      <c r="CV16" s="177"/>
    </row>
    <row r="17" spans="1:100" ht="18">
      <c r="A17" s="197" t="s">
        <v>10</v>
      </c>
      <c r="B17" s="201">
        <v>21</v>
      </c>
      <c r="C17" s="168">
        <v>32.9</v>
      </c>
      <c r="D17" s="168">
        <f t="shared" si="0"/>
        <v>156.66666666666666</v>
      </c>
      <c r="E17" s="168">
        <v>10</v>
      </c>
      <c r="F17" s="168">
        <f t="shared" si="1"/>
        <v>15.666666666666664</v>
      </c>
      <c r="G17" s="168">
        <v>4</v>
      </c>
      <c r="H17" s="43">
        <v>7.5</v>
      </c>
      <c r="I17" s="168">
        <f t="shared" si="2"/>
        <v>187.5</v>
      </c>
      <c r="J17" s="211">
        <v>0</v>
      </c>
      <c r="K17" s="43">
        <v>0</v>
      </c>
      <c r="L17" s="168"/>
      <c r="M17" s="244"/>
      <c r="N17" s="168"/>
      <c r="O17" s="43">
        <v>0</v>
      </c>
      <c r="P17" s="43"/>
      <c r="Q17" s="168"/>
      <c r="R17" s="201">
        <v>10</v>
      </c>
      <c r="S17" s="168">
        <v>12.5</v>
      </c>
      <c r="T17" s="168">
        <f t="shared" si="6"/>
        <v>125</v>
      </c>
      <c r="U17" s="168">
        <v>8</v>
      </c>
      <c r="V17" s="168">
        <f t="shared" si="7"/>
        <v>10</v>
      </c>
      <c r="W17" s="43">
        <v>2</v>
      </c>
      <c r="X17" s="43">
        <v>0</v>
      </c>
      <c r="Y17" s="168">
        <f t="shared" si="8"/>
        <v>0</v>
      </c>
      <c r="Z17" s="201">
        <v>0</v>
      </c>
      <c r="AA17" s="168">
        <v>0</v>
      </c>
      <c r="AB17" s="168"/>
      <c r="AC17" s="244"/>
      <c r="AD17" s="168"/>
      <c r="AE17" s="44"/>
      <c r="AF17" s="168"/>
      <c r="AG17" s="168"/>
      <c r="AH17" s="201">
        <v>855</v>
      </c>
      <c r="AI17" s="168">
        <v>889.7</v>
      </c>
      <c r="AJ17" s="168">
        <f t="shared" si="11"/>
        <v>104.05847953216374</v>
      </c>
      <c r="AK17" s="168">
        <v>10</v>
      </c>
      <c r="AL17" s="168">
        <f t="shared" si="12"/>
        <v>10.405847953216375</v>
      </c>
      <c r="AM17" s="168">
        <v>184</v>
      </c>
      <c r="AN17" s="168">
        <v>195.3</v>
      </c>
      <c r="AO17" s="168">
        <f t="shared" si="13"/>
        <v>106.1413043478261</v>
      </c>
      <c r="AP17" s="218">
        <v>41</v>
      </c>
      <c r="AQ17" s="168">
        <v>49.9</v>
      </c>
      <c r="AR17" s="168">
        <f t="shared" si="14"/>
        <v>121.70731707317073</v>
      </c>
      <c r="AS17" s="168">
        <v>7</v>
      </c>
      <c r="AT17" s="168">
        <v>9</v>
      </c>
      <c r="AU17" s="202">
        <f t="shared" si="15"/>
        <v>128.57142857142858</v>
      </c>
      <c r="AV17" s="224">
        <v>102.62738853503184</v>
      </c>
      <c r="AW17" s="211">
        <v>56.4</v>
      </c>
      <c r="AX17" s="43">
        <v>59.9</v>
      </c>
      <c r="AY17" s="168">
        <f t="shared" si="16"/>
        <v>106.20567375886525</v>
      </c>
      <c r="AZ17" s="168">
        <v>20</v>
      </c>
      <c r="BA17" s="168">
        <f t="shared" si="17"/>
        <v>21.241134751773046</v>
      </c>
      <c r="BB17" s="43">
        <v>10.7</v>
      </c>
      <c r="BC17" s="43">
        <v>11.7</v>
      </c>
      <c r="BD17" s="202">
        <f t="shared" si="25"/>
        <v>109.34579439252336</v>
      </c>
      <c r="BE17" s="262">
        <v>550</v>
      </c>
      <c r="BF17" s="175">
        <v>185</v>
      </c>
      <c r="BG17" s="176">
        <v>180</v>
      </c>
      <c r="BH17" s="176">
        <f t="shared" si="18"/>
        <v>97.2972972972973</v>
      </c>
      <c r="BI17" s="176">
        <v>10</v>
      </c>
      <c r="BJ17" s="230">
        <f t="shared" si="19"/>
        <v>9.72972972972973</v>
      </c>
      <c r="BK17" s="231"/>
      <c r="BL17" s="176">
        <v>1</v>
      </c>
      <c r="BM17" s="189"/>
      <c r="BN17" s="244">
        <v>5</v>
      </c>
      <c r="BO17" s="230">
        <f t="shared" si="21"/>
        <v>0</v>
      </c>
      <c r="BP17" s="253"/>
      <c r="BQ17" s="61"/>
      <c r="BR17" s="73"/>
      <c r="BS17" s="244"/>
      <c r="BT17" s="246"/>
      <c r="BU17" s="237">
        <f t="shared" si="22"/>
        <v>63</v>
      </c>
      <c r="BV17" s="192">
        <f t="shared" si="23"/>
        <v>67.04337910138581</v>
      </c>
      <c r="BW17" s="174">
        <f t="shared" si="24"/>
        <v>106.41806206569176</v>
      </c>
      <c r="BX17" s="250">
        <v>10</v>
      </c>
      <c r="BY17" s="180">
        <v>9</v>
      </c>
      <c r="BZ17" s="180">
        <v>115.32252916015227</v>
      </c>
      <c r="CA17" s="174"/>
      <c r="CB17" s="180">
        <v>135.5024653043423</v>
      </c>
      <c r="CC17" s="179">
        <v>9</v>
      </c>
      <c r="CD17" s="174"/>
      <c r="CE17" s="179"/>
      <c r="CF17" s="181"/>
      <c r="CG17" s="181"/>
      <c r="CH17" s="179"/>
      <c r="CI17" s="185"/>
      <c r="CJ17" s="183"/>
      <c r="CK17" s="183"/>
      <c r="CL17" s="183"/>
      <c r="CM17" s="183"/>
      <c r="CN17" s="183"/>
      <c r="CO17" s="183"/>
      <c r="CP17" s="184"/>
      <c r="CQ17" s="184"/>
      <c r="CR17" s="183"/>
      <c r="CS17" s="177"/>
      <c r="CT17" s="177"/>
      <c r="CU17" s="177"/>
      <c r="CV17" s="177"/>
    </row>
    <row r="18" spans="1:100" ht="18">
      <c r="A18" s="197" t="s">
        <v>11</v>
      </c>
      <c r="B18" s="201">
        <v>47</v>
      </c>
      <c r="C18" s="168">
        <v>103.2</v>
      </c>
      <c r="D18" s="168">
        <f t="shared" si="0"/>
        <v>219.5744680851064</v>
      </c>
      <c r="E18" s="168">
        <v>10</v>
      </c>
      <c r="F18" s="168">
        <f t="shared" si="1"/>
        <v>21.95744680851064</v>
      </c>
      <c r="G18" s="168">
        <v>12</v>
      </c>
      <c r="H18" s="43">
        <v>22.3</v>
      </c>
      <c r="I18" s="168">
        <f t="shared" si="2"/>
        <v>185.83333333333334</v>
      </c>
      <c r="J18" s="211">
        <v>967</v>
      </c>
      <c r="K18" s="43">
        <v>1053.6</v>
      </c>
      <c r="L18" s="168">
        <f t="shared" si="3"/>
        <v>108.95553257497414</v>
      </c>
      <c r="M18" s="244">
        <v>10</v>
      </c>
      <c r="N18" s="168">
        <f t="shared" si="4"/>
        <v>10.895553257497413</v>
      </c>
      <c r="O18" s="43">
        <v>168</v>
      </c>
      <c r="P18" s="43">
        <v>156.6</v>
      </c>
      <c r="Q18" s="168">
        <f t="shared" si="5"/>
        <v>93.21428571428572</v>
      </c>
      <c r="R18" s="201">
        <v>7</v>
      </c>
      <c r="S18" s="168">
        <v>10.1</v>
      </c>
      <c r="T18" s="168">
        <f t="shared" si="6"/>
        <v>144.28571428571428</v>
      </c>
      <c r="U18" s="168">
        <v>8</v>
      </c>
      <c r="V18" s="168">
        <f t="shared" si="7"/>
        <v>11.542857142857143</v>
      </c>
      <c r="W18" s="43">
        <v>2</v>
      </c>
      <c r="X18" s="43">
        <v>0</v>
      </c>
      <c r="Y18" s="168">
        <f t="shared" si="8"/>
        <v>0</v>
      </c>
      <c r="Z18" s="201">
        <v>121</v>
      </c>
      <c r="AA18" s="168">
        <v>69.8</v>
      </c>
      <c r="AB18" s="168">
        <f>AA18/Z18*100</f>
        <v>57.68595041322314</v>
      </c>
      <c r="AC18" s="244">
        <v>12</v>
      </c>
      <c r="AD18" s="168">
        <f t="shared" si="9"/>
        <v>6.9223140495867765</v>
      </c>
      <c r="AE18" s="44">
        <v>23</v>
      </c>
      <c r="AF18" s="168">
        <v>14.5</v>
      </c>
      <c r="AG18" s="168">
        <f t="shared" si="10"/>
        <v>63.04347826086957</v>
      </c>
      <c r="AH18" s="201">
        <v>2400</v>
      </c>
      <c r="AI18" s="168">
        <v>2482.4</v>
      </c>
      <c r="AJ18" s="168">
        <f t="shared" si="11"/>
        <v>103.43333333333334</v>
      </c>
      <c r="AK18" s="168">
        <v>10</v>
      </c>
      <c r="AL18" s="168">
        <f t="shared" si="12"/>
        <v>10.343333333333335</v>
      </c>
      <c r="AM18" s="168">
        <v>423</v>
      </c>
      <c r="AN18" s="168">
        <v>448.2</v>
      </c>
      <c r="AO18" s="168">
        <f t="shared" si="13"/>
        <v>105.95744680851062</v>
      </c>
      <c r="AP18" s="218">
        <v>89</v>
      </c>
      <c r="AQ18" s="168">
        <v>100</v>
      </c>
      <c r="AR18" s="168">
        <f t="shared" si="14"/>
        <v>112.35955056179776</v>
      </c>
      <c r="AS18" s="168">
        <v>16</v>
      </c>
      <c r="AT18" s="168">
        <v>21</v>
      </c>
      <c r="AU18" s="202">
        <f t="shared" si="15"/>
        <v>131.25</v>
      </c>
      <c r="AV18" s="224">
        <v>101.21012101210121</v>
      </c>
      <c r="AW18" s="211">
        <v>126.8</v>
      </c>
      <c r="AX18" s="43">
        <v>133</v>
      </c>
      <c r="AY18" s="168">
        <f t="shared" si="16"/>
        <v>104.88958990536277</v>
      </c>
      <c r="AZ18" s="168">
        <v>20</v>
      </c>
      <c r="BA18" s="168">
        <f t="shared" si="17"/>
        <v>20.977917981072554</v>
      </c>
      <c r="BB18" s="43">
        <v>22.2</v>
      </c>
      <c r="BC18" s="43">
        <v>23.5</v>
      </c>
      <c r="BD18" s="202">
        <f t="shared" si="25"/>
        <v>105.85585585585586</v>
      </c>
      <c r="BE18" s="262">
        <v>1200</v>
      </c>
      <c r="BF18" s="175">
        <v>400</v>
      </c>
      <c r="BG18" s="176">
        <v>180</v>
      </c>
      <c r="BH18" s="169">
        <f t="shared" si="18"/>
        <v>45</v>
      </c>
      <c r="BI18" s="176">
        <v>10</v>
      </c>
      <c r="BJ18" s="230">
        <f t="shared" si="19"/>
        <v>4.5</v>
      </c>
      <c r="BK18" s="231">
        <v>3</v>
      </c>
      <c r="BL18" s="176">
        <v>10</v>
      </c>
      <c r="BM18" s="189">
        <f t="shared" si="20"/>
        <v>333.33333333333337</v>
      </c>
      <c r="BN18" s="244">
        <v>5</v>
      </c>
      <c r="BO18" s="230">
        <f t="shared" si="21"/>
        <v>16.66666666666667</v>
      </c>
      <c r="BP18" s="253"/>
      <c r="BQ18" s="61"/>
      <c r="BR18" s="73"/>
      <c r="BS18" s="244"/>
      <c r="BT18" s="246"/>
      <c r="BU18" s="237">
        <f t="shared" si="22"/>
        <v>85</v>
      </c>
      <c r="BV18" s="192">
        <f t="shared" si="23"/>
        <v>103.80608923952452</v>
      </c>
      <c r="BW18" s="174">
        <f t="shared" si="24"/>
        <v>122.12481087002884</v>
      </c>
      <c r="BX18" s="250">
        <v>6</v>
      </c>
      <c r="BY18" s="180">
        <v>10</v>
      </c>
      <c r="BZ18" s="180">
        <v>113.21966685884297</v>
      </c>
      <c r="CA18" s="174"/>
      <c r="CB18" s="180">
        <v>122.12481087002884</v>
      </c>
      <c r="CC18" s="179">
        <v>10</v>
      </c>
      <c r="CD18" s="174"/>
      <c r="CE18" s="179"/>
      <c r="CF18" s="181"/>
      <c r="CG18" s="181"/>
      <c r="CH18" s="179"/>
      <c r="CI18" s="185"/>
      <c r="CJ18" s="183"/>
      <c r="CK18" s="183"/>
      <c r="CL18" s="183"/>
      <c r="CM18" s="183"/>
      <c r="CN18" s="183"/>
      <c r="CO18" s="183"/>
      <c r="CP18" s="184"/>
      <c r="CQ18" s="184"/>
      <c r="CR18" s="183"/>
      <c r="CS18" s="177"/>
      <c r="CT18" s="177"/>
      <c r="CU18" s="177"/>
      <c r="CV18" s="177"/>
    </row>
    <row r="19" spans="1:100" ht="18">
      <c r="A19" s="197" t="s">
        <v>12</v>
      </c>
      <c r="B19" s="201">
        <v>46</v>
      </c>
      <c r="C19" s="168">
        <v>52.7</v>
      </c>
      <c r="D19" s="168">
        <f t="shared" si="0"/>
        <v>114.56521739130436</v>
      </c>
      <c r="E19" s="168">
        <v>10</v>
      </c>
      <c r="F19" s="168">
        <f t="shared" si="1"/>
        <v>11.456521739130435</v>
      </c>
      <c r="G19" s="168">
        <v>14</v>
      </c>
      <c r="H19" s="43">
        <v>13.1</v>
      </c>
      <c r="I19" s="168">
        <f t="shared" si="2"/>
        <v>93.57142857142857</v>
      </c>
      <c r="J19" s="211">
        <v>18</v>
      </c>
      <c r="K19" s="43">
        <v>31.4</v>
      </c>
      <c r="L19" s="168">
        <f t="shared" si="3"/>
        <v>174.44444444444446</v>
      </c>
      <c r="M19" s="244"/>
      <c r="N19" s="168">
        <f t="shared" si="4"/>
        <v>0</v>
      </c>
      <c r="O19" s="43">
        <v>3</v>
      </c>
      <c r="P19" s="43">
        <v>4.4</v>
      </c>
      <c r="Q19" s="168">
        <f t="shared" si="5"/>
        <v>146.66666666666669</v>
      </c>
      <c r="R19" s="201">
        <v>6</v>
      </c>
      <c r="S19" s="168">
        <v>9.1</v>
      </c>
      <c r="T19" s="168">
        <f t="shared" si="6"/>
        <v>151.66666666666666</v>
      </c>
      <c r="U19" s="168">
        <v>8</v>
      </c>
      <c r="V19" s="168">
        <f t="shared" si="7"/>
        <v>12.133333333333333</v>
      </c>
      <c r="W19" s="43">
        <v>1</v>
      </c>
      <c r="X19" s="43">
        <v>1.1</v>
      </c>
      <c r="Y19" s="168">
        <f t="shared" si="8"/>
        <v>110.00000000000001</v>
      </c>
      <c r="Z19" s="201">
        <v>2140</v>
      </c>
      <c r="AA19" s="168">
        <v>2069.2</v>
      </c>
      <c r="AB19" s="168">
        <f>AA19/Z19*100</f>
        <v>96.69158878504672</v>
      </c>
      <c r="AC19" s="244">
        <v>12</v>
      </c>
      <c r="AD19" s="168">
        <f t="shared" si="9"/>
        <v>11.602990654205605</v>
      </c>
      <c r="AE19" s="44">
        <v>360</v>
      </c>
      <c r="AF19" s="168">
        <v>183.3</v>
      </c>
      <c r="AG19" s="168">
        <f t="shared" si="10"/>
        <v>50.916666666666664</v>
      </c>
      <c r="AH19" s="201">
        <v>3531</v>
      </c>
      <c r="AI19" s="168">
        <v>3660.7</v>
      </c>
      <c r="AJ19" s="168">
        <f t="shared" si="11"/>
        <v>103.67318040215237</v>
      </c>
      <c r="AK19" s="168">
        <v>10</v>
      </c>
      <c r="AL19" s="168">
        <f t="shared" si="12"/>
        <v>10.367318040215237</v>
      </c>
      <c r="AM19" s="168">
        <v>717</v>
      </c>
      <c r="AN19" s="168">
        <v>757.2</v>
      </c>
      <c r="AO19" s="168">
        <f t="shared" si="13"/>
        <v>105.60669456066947</v>
      </c>
      <c r="AP19" s="218">
        <v>79</v>
      </c>
      <c r="AQ19" s="168">
        <v>93.5</v>
      </c>
      <c r="AR19" s="168">
        <f t="shared" si="14"/>
        <v>118.35443037974684</v>
      </c>
      <c r="AS19" s="168">
        <v>14</v>
      </c>
      <c r="AT19" s="168">
        <v>28</v>
      </c>
      <c r="AU19" s="202">
        <f t="shared" si="15"/>
        <v>200</v>
      </c>
      <c r="AV19" s="224">
        <v>108.36609336609335</v>
      </c>
      <c r="AW19" s="211">
        <v>222.1</v>
      </c>
      <c r="AX19" s="43">
        <v>239.9</v>
      </c>
      <c r="AY19" s="168">
        <f t="shared" si="16"/>
        <v>108.01440792435841</v>
      </c>
      <c r="AZ19" s="168">
        <v>20</v>
      </c>
      <c r="BA19" s="168">
        <f t="shared" si="17"/>
        <v>21.602881584871685</v>
      </c>
      <c r="BB19" s="43">
        <v>35.6</v>
      </c>
      <c r="BC19" s="43">
        <v>38.9</v>
      </c>
      <c r="BD19" s="202">
        <f t="shared" si="25"/>
        <v>109.2696629213483</v>
      </c>
      <c r="BE19" s="262">
        <v>1500</v>
      </c>
      <c r="BF19" s="175">
        <v>400</v>
      </c>
      <c r="BG19" s="176">
        <v>55</v>
      </c>
      <c r="BH19" s="176">
        <f t="shared" si="18"/>
        <v>13.750000000000002</v>
      </c>
      <c r="BI19" s="176">
        <v>10</v>
      </c>
      <c r="BJ19" s="230">
        <f t="shared" si="19"/>
        <v>1.3750000000000002</v>
      </c>
      <c r="BK19" s="231">
        <v>3</v>
      </c>
      <c r="BL19" s="176"/>
      <c r="BM19" s="189">
        <f t="shared" si="20"/>
        <v>0</v>
      </c>
      <c r="BN19" s="244">
        <v>5</v>
      </c>
      <c r="BO19" s="230">
        <f t="shared" si="21"/>
        <v>0</v>
      </c>
      <c r="BP19" s="253"/>
      <c r="BQ19" s="61"/>
      <c r="BR19" s="73"/>
      <c r="BS19" s="244"/>
      <c r="BT19" s="246"/>
      <c r="BU19" s="237">
        <f t="shared" si="22"/>
        <v>75</v>
      </c>
      <c r="BV19" s="192">
        <f t="shared" si="23"/>
        <v>68.5380453517563</v>
      </c>
      <c r="BW19" s="174">
        <f t="shared" si="24"/>
        <v>91.3840604690084</v>
      </c>
      <c r="BX19" s="250">
        <v>20</v>
      </c>
      <c r="BY19" s="180">
        <v>11</v>
      </c>
      <c r="BZ19" s="180">
        <v>108.075621650443</v>
      </c>
      <c r="CA19" s="174"/>
      <c r="CB19" s="180">
        <v>116.82506592990292</v>
      </c>
      <c r="CC19" s="179">
        <v>11</v>
      </c>
      <c r="CD19" s="174"/>
      <c r="CE19" s="179"/>
      <c r="CF19" s="181"/>
      <c r="CG19" s="181"/>
      <c r="CH19" s="179"/>
      <c r="CI19" s="185"/>
      <c r="CJ19" s="183"/>
      <c r="CK19" s="183"/>
      <c r="CL19" s="183"/>
      <c r="CM19" s="183"/>
      <c r="CN19" s="183"/>
      <c r="CO19" s="183"/>
      <c r="CP19" s="184"/>
      <c r="CQ19" s="186"/>
      <c r="CR19" s="183"/>
      <c r="CS19" s="177"/>
      <c r="CT19" s="177"/>
      <c r="CU19" s="177"/>
      <c r="CV19" s="177"/>
    </row>
    <row r="20" spans="1:100" ht="18">
      <c r="A20" s="197" t="s">
        <v>13</v>
      </c>
      <c r="B20" s="201">
        <v>61</v>
      </c>
      <c r="C20" s="168">
        <v>103.8</v>
      </c>
      <c r="D20" s="168">
        <f t="shared" si="0"/>
        <v>170.1639344262295</v>
      </c>
      <c r="E20" s="168">
        <v>10</v>
      </c>
      <c r="F20" s="168">
        <f t="shared" si="1"/>
        <v>17.01639344262295</v>
      </c>
      <c r="G20" s="168">
        <v>18</v>
      </c>
      <c r="H20" s="43">
        <v>19.2</v>
      </c>
      <c r="I20" s="168">
        <f t="shared" si="2"/>
        <v>106.66666666666667</v>
      </c>
      <c r="J20" s="211">
        <v>0</v>
      </c>
      <c r="K20" s="43">
        <v>0</v>
      </c>
      <c r="L20" s="168"/>
      <c r="M20" s="244"/>
      <c r="N20" s="168">
        <f t="shared" si="4"/>
        <v>0</v>
      </c>
      <c r="O20" s="43">
        <v>0</v>
      </c>
      <c r="P20" s="43"/>
      <c r="Q20" s="168"/>
      <c r="R20" s="201">
        <v>14</v>
      </c>
      <c r="S20" s="168">
        <v>17.8</v>
      </c>
      <c r="T20" s="168">
        <f t="shared" si="6"/>
        <v>127.14285714285715</v>
      </c>
      <c r="U20" s="168">
        <v>8</v>
      </c>
      <c r="V20" s="168">
        <f t="shared" si="7"/>
        <v>10.171428571428573</v>
      </c>
      <c r="W20" s="43">
        <v>4</v>
      </c>
      <c r="X20" s="43">
        <v>5</v>
      </c>
      <c r="Y20" s="168">
        <f t="shared" si="8"/>
        <v>125</v>
      </c>
      <c r="Z20" s="201">
        <v>0</v>
      </c>
      <c r="AA20" s="168">
        <v>0</v>
      </c>
      <c r="AB20" s="168"/>
      <c r="AC20" s="244"/>
      <c r="AD20" s="168"/>
      <c r="AE20" s="44"/>
      <c r="AF20" s="168"/>
      <c r="AG20" s="168"/>
      <c r="AH20" s="201">
        <v>1773</v>
      </c>
      <c r="AI20" s="168">
        <v>1842.7</v>
      </c>
      <c r="AJ20" s="168">
        <f t="shared" si="11"/>
        <v>103.93119007332206</v>
      </c>
      <c r="AK20" s="168">
        <v>10</v>
      </c>
      <c r="AL20" s="168">
        <f t="shared" si="12"/>
        <v>10.393119007332206</v>
      </c>
      <c r="AM20" s="168">
        <v>374</v>
      </c>
      <c r="AN20" s="168">
        <v>396.6</v>
      </c>
      <c r="AO20" s="168">
        <f t="shared" si="13"/>
        <v>106.04278074866312</v>
      </c>
      <c r="AP20" s="218">
        <v>73</v>
      </c>
      <c r="AQ20" s="168">
        <v>68.6</v>
      </c>
      <c r="AR20" s="168">
        <f t="shared" si="14"/>
        <v>93.97260273972601</v>
      </c>
      <c r="AS20" s="168">
        <v>13</v>
      </c>
      <c r="AT20" s="168">
        <v>8</v>
      </c>
      <c r="AU20" s="202">
        <f t="shared" si="15"/>
        <v>61.53846153846154</v>
      </c>
      <c r="AV20" s="224">
        <v>100.47318611987382</v>
      </c>
      <c r="AW20" s="211">
        <v>136.6</v>
      </c>
      <c r="AX20" s="43">
        <v>146.3</v>
      </c>
      <c r="AY20" s="168">
        <f t="shared" si="16"/>
        <v>107.10102489019036</v>
      </c>
      <c r="AZ20" s="168">
        <v>20</v>
      </c>
      <c r="BA20" s="168">
        <f t="shared" si="17"/>
        <v>21.420204978038072</v>
      </c>
      <c r="BB20" s="43">
        <v>39.4</v>
      </c>
      <c r="BC20" s="43">
        <v>43</v>
      </c>
      <c r="BD20" s="202">
        <f t="shared" si="25"/>
        <v>109.13705583756345</v>
      </c>
      <c r="BE20" s="262">
        <v>6250</v>
      </c>
      <c r="BF20" s="175">
        <v>3950</v>
      </c>
      <c r="BG20" s="176">
        <v>5488</v>
      </c>
      <c r="BH20" s="176">
        <f t="shared" si="18"/>
        <v>138.9367088607595</v>
      </c>
      <c r="BI20" s="176">
        <v>10</v>
      </c>
      <c r="BJ20" s="230">
        <f t="shared" si="19"/>
        <v>13.893670886075949</v>
      </c>
      <c r="BK20" s="231">
        <v>3</v>
      </c>
      <c r="BL20" s="176"/>
      <c r="BM20" s="189">
        <f t="shared" si="20"/>
        <v>0</v>
      </c>
      <c r="BN20" s="244">
        <v>5</v>
      </c>
      <c r="BO20" s="230">
        <f t="shared" si="21"/>
        <v>0</v>
      </c>
      <c r="BP20" s="253"/>
      <c r="BQ20" s="61"/>
      <c r="BR20" s="73"/>
      <c r="BS20" s="244"/>
      <c r="BT20" s="246"/>
      <c r="BU20" s="237">
        <f t="shared" si="22"/>
        <v>63</v>
      </c>
      <c r="BV20" s="192">
        <f t="shared" si="23"/>
        <v>72.89481688549775</v>
      </c>
      <c r="BW20" s="174">
        <f t="shared" si="24"/>
        <v>115.70605854840912</v>
      </c>
      <c r="BX20" s="250">
        <v>7</v>
      </c>
      <c r="BY20" s="180">
        <v>12</v>
      </c>
      <c r="BZ20" s="180">
        <v>105.90013645441807</v>
      </c>
      <c r="CA20" s="174"/>
      <c r="CB20" s="180">
        <v>110.52002836541178</v>
      </c>
      <c r="CC20" s="179">
        <v>12</v>
      </c>
      <c r="CD20" s="174"/>
      <c r="CE20" s="179"/>
      <c r="CF20" s="181"/>
      <c r="CG20" s="181"/>
      <c r="CH20" s="179"/>
      <c r="CI20" s="185"/>
      <c r="CJ20" s="183"/>
      <c r="CK20" s="183"/>
      <c r="CL20" s="183"/>
      <c r="CM20" s="183"/>
      <c r="CN20" s="183"/>
      <c r="CO20" s="183"/>
      <c r="CP20" s="184"/>
      <c r="CQ20" s="186"/>
      <c r="CR20" s="183"/>
      <c r="CS20" s="177"/>
      <c r="CT20" s="177"/>
      <c r="CU20" s="177"/>
      <c r="CV20" s="177"/>
    </row>
    <row r="21" spans="1:100" ht="18">
      <c r="A21" s="197" t="s">
        <v>14</v>
      </c>
      <c r="B21" s="201">
        <v>7</v>
      </c>
      <c r="C21" s="168">
        <v>8.4</v>
      </c>
      <c r="D21" s="168">
        <f t="shared" si="0"/>
        <v>120</v>
      </c>
      <c r="E21" s="168">
        <v>10</v>
      </c>
      <c r="F21" s="168">
        <f t="shared" si="1"/>
        <v>12</v>
      </c>
      <c r="G21" s="168">
        <v>2</v>
      </c>
      <c r="H21" s="43">
        <v>2.1</v>
      </c>
      <c r="I21" s="168">
        <f t="shared" si="2"/>
        <v>105</v>
      </c>
      <c r="J21" s="211">
        <v>0</v>
      </c>
      <c r="K21" s="43">
        <v>0</v>
      </c>
      <c r="L21" s="168"/>
      <c r="M21" s="244"/>
      <c r="N21" s="168"/>
      <c r="O21" s="43">
        <v>0</v>
      </c>
      <c r="P21" s="43"/>
      <c r="Q21" s="168"/>
      <c r="R21" s="201">
        <v>6</v>
      </c>
      <c r="S21" s="168">
        <v>6</v>
      </c>
      <c r="T21" s="168">
        <f t="shared" si="6"/>
        <v>100</v>
      </c>
      <c r="U21" s="168">
        <v>8</v>
      </c>
      <c r="V21" s="168">
        <f t="shared" si="7"/>
        <v>8</v>
      </c>
      <c r="W21" s="43">
        <v>1</v>
      </c>
      <c r="X21" s="43">
        <v>1.7</v>
      </c>
      <c r="Y21" s="168">
        <f t="shared" si="8"/>
        <v>170</v>
      </c>
      <c r="Z21" s="201">
        <v>0</v>
      </c>
      <c r="AA21" s="168">
        <v>0</v>
      </c>
      <c r="AB21" s="168"/>
      <c r="AC21" s="244"/>
      <c r="AD21" s="168"/>
      <c r="AE21" s="44"/>
      <c r="AF21" s="168"/>
      <c r="AG21" s="168"/>
      <c r="AH21" s="201">
        <v>523</v>
      </c>
      <c r="AI21" s="168">
        <v>544.7</v>
      </c>
      <c r="AJ21" s="168">
        <f t="shared" si="11"/>
        <v>104.1491395793499</v>
      </c>
      <c r="AK21" s="168">
        <v>10</v>
      </c>
      <c r="AL21" s="168">
        <f t="shared" si="12"/>
        <v>10.414913957934992</v>
      </c>
      <c r="AM21" s="168">
        <v>98</v>
      </c>
      <c r="AN21" s="168">
        <v>104.4</v>
      </c>
      <c r="AO21" s="168">
        <f t="shared" si="13"/>
        <v>106.53061224489797</v>
      </c>
      <c r="AP21" s="218">
        <v>61</v>
      </c>
      <c r="AQ21" s="168">
        <v>47</v>
      </c>
      <c r="AR21" s="168">
        <f t="shared" si="14"/>
        <v>77.04918032786885</v>
      </c>
      <c r="AS21" s="168">
        <v>11</v>
      </c>
      <c r="AT21" s="168">
        <v>14</v>
      </c>
      <c r="AU21" s="202">
        <f t="shared" si="15"/>
        <v>127.27272727272727</v>
      </c>
      <c r="AV21" s="224">
        <v>100.11160714285714</v>
      </c>
      <c r="AW21" s="211">
        <v>28.4</v>
      </c>
      <c r="AX21" s="43">
        <v>29.6</v>
      </c>
      <c r="AY21" s="168">
        <f t="shared" si="16"/>
        <v>104.22535211267608</v>
      </c>
      <c r="AZ21" s="168">
        <v>20</v>
      </c>
      <c r="BA21" s="168">
        <f t="shared" si="17"/>
        <v>20.845070422535215</v>
      </c>
      <c r="BB21" s="43">
        <v>5.3</v>
      </c>
      <c r="BC21" s="43">
        <v>5.5</v>
      </c>
      <c r="BD21" s="202">
        <f t="shared" si="25"/>
        <v>103.77358490566037</v>
      </c>
      <c r="BE21" s="262">
        <v>600</v>
      </c>
      <c r="BF21" s="175">
        <v>200</v>
      </c>
      <c r="BG21" s="176">
        <v>150</v>
      </c>
      <c r="BH21" s="176">
        <f t="shared" si="18"/>
        <v>75</v>
      </c>
      <c r="BI21" s="176">
        <v>10</v>
      </c>
      <c r="BJ21" s="230">
        <f t="shared" si="19"/>
        <v>7.5</v>
      </c>
      <c r="BK21" s="231"/>
      <c r="BL21" s="176">
        <v>1</v>
      </c>
      <c r="BM21" s="189"/>
      <c r="BN21" s="244"/>
      <c r="BO21" s="230">
        <f t="shared" si="21"/>
        <v>0</v>
      </c>
      <c r="BP21" s="253"/>
      <c r="BQ21" s="61"/>
      <c r="BR21" s="73"/>
      <c r="BS21" s="244"/>
      <c r="BT21" s="246"/>
      <c r="BU21" s="237">
        <f t="shared" si="22"/>
        <v>58</v>
      </c>
      <c r="BV21" s="192">
        <f t="shared" si="23"/>
        <v>58.75998438047021</v>
      </c>
      <c r="BW21" s="174">
        <f t="shared" si="24"/>
        <v>101.31031789736242</v>
      </c>
      <c r="BX21" s="250">
        <v>16</v>
      </c>
      <c r="BY21" s="180">
        <v>13</v>
      </c>
      <c r="BZ21" s="180">
        <v>105.55737460225683</v>
      </c>
      <c r="CA21" s="174"/>
      <c r="CB21" s="180">
        <v>104.59897720367056</v>
      </c>
      <c r="CC21" s="179">
        <v>13</v>
      </c>
      <c r="CD21" s="174"/>
      <c r="CE21" s="179"/>
      <c r="CF21" s="181"/>
      <c r="CG21" s="181"/>
      <c r="CH21" s="179"/>
      <c r="CI21" s="185"/>
      <c r="CJ21" s="183"/>
      <c r="CK21" s="183"/>
      <c r="CL21" s="183"/>
      <c r="CM21" s="183"/>
      <c r="CN21" s="183"/>
      <c r="CO21" s="183"/>
      <c r="CP21" s="184"/>
      <c r="CQ21" s="184"/>
      <c r="CR21" s="183"/>
      <c r="CS21" s="177"/>
      <c r="CT21" s="177"/>
      <c r="CU21" s="177"/>
      <c r="CV21" s="177"/>
    </row>
    <row r="22" spans="1:100" ht="18">
      <c r="A22" s="197" t="s">
        <v>15</v>
      </c>
      <c r="B22" s="201">
        <v>147</v>
      </c>
      <c r="C22" s="168">
        <v>149</v>
      </c>
      <c r="D22" s="168">
        <f t="shared" si="0"/>
        <v>101.36054421768708</v>
      </c>
      <c r="E22" s="168">
        <v>10</v>
      </c>
      <c r="F22" s="168">
        <f t="shared" si="1"/>
        <v>10.136054421768709</v>
      </c>
      <c r="G22" s="168">
        <v>32</v>
      </c>
      <c r="H22" s="43">
        <v>29.8</v>
      </c>
      <c r="I22" s="168">
        <f t="shared" si="2"/>
        <v>93.125</v>
      </c>
      <c r="J22" s="211">
        <v>1791</v>
      </c>
      <c r="K22" s="43">
        <v>1762.3</v>
      </c>
      <c r="L22" s="168">
        <f t="shared" si="3"/>
        <v>98.39754327191514</v>
      </c>
      <c r="M22" s="244">
        <v>10</v>
      </c>
      <c r="N22" s="168">
        <f t="shared" si="4"/>
        <v>9.839754327191514</v>
      </c>
      <c r="O22" s="43">
        <v>397</v>
      </c>
      <c r="P22" s="168">
        <v>370.9</v>
      </c>
      <c r="Q22" s="168">
        <f t="shared" si="5"/>
        <v>93.4256926952141</v>
      </c>
      <c r="R22" s="201">
        <v>26</v>
      </c>
      <c r="S22" s="168">
        <v>31</v>
      </c>
      <c r="T22" s="168">
        <f t="shared" si="6"/>
        <v>119.23076923076923</v>
      </c>
      <c r="U22" s="168">
        <v>8</v>
      </c>
      <c r="V22" s="168">
        <f t="shared" si="7"/>
        <v>9.538461538461538</v>
      </c>
      <c r="W22" s="43">
        <v>7</v>
      </c>
      <c r="X22" s="43">
        <v>10.3</v>
      </c>
      <c r="Y22" s="168">
        <f t="shared" si="8"/>
        <v>147.14285714285717</v>
      </c>
      <c r="Z22" s="201">
        <v>198</v>
      </c>
      <c r="AA22" s="168">
        <v>138</v>
      </c>
      <c r="AB22" s="168">
        <f>AA22/Z22*100</f>
        <v>69.6969696969697</v>
      </c>
      <c r="AC22" s="244">
        <v>12</v>
      </c>
      <c r="AD22" s="168">
        <f t="shared" si="9"/>
        <v>8.363636363636365</v>
      </c>
      <c r="AE22" s="44">
        <v>59</v>
      </c>
      <c r="AF22" s="168">
        <v>30.8</v>
      </c>
      <c r="AG22" s="168">
        <f t="shared" si="10"/>
        <v>52.20338983050847</v>
      </c>
      <c r="AH22" s="201">
        <v>6525</v>
      </c>
      <c r="AI22" s="168">
        <v>6790.1</v>
      </c>
      <c r="AJ22" s="168">
        <f t="shared" si="11"/>
        <v>104.06283524904214</v>
      </c>
      <c r="AK22" s="168">
        <v>10</v>
      </c>
      <c r="AL22" s="168">
        <f t="shared" si="12"/>
        <v>10.406283524904213</v>
      </c>
      <c r="AM22" s="168">
        <v>1091</v>
      </c>
      <c r="AN22" s="168">
        <v>1152.9</v>
      </c>
      <c r="AO22" s="168">
        <f t="shared" si="13"/>
        <v>105.67369385884511</v>
      </c>
      <c r="AP22" s="218">
        <v>324</v>
      </c>
      <c r="AQ22" s="168">
        <v>161.3</v>
      </c>
      <c r="AR22" s="168">
        <f t="shared" si="14"/>
        <v>49.783950617283956</v>
      </c>
      <c r="AS22" s="168">
        <v>59</v>
      </c>
      <c r="AT22" s="168">
        <v>28</v>
      </c>
      <c r="AU22" s="202">
        <f t="shared" si="15"/>
        <v>47.45762711864407</v>
      </c>
      <c r="AV22" s="224">
        <v>100.03889032927145</v>
      </c>
      <c r="AW22" s="211">
        <v>324.6</v>
      </c>
      <c r="AX22" s="43">
        <v>354.2</v>
      </c>
      <c r="AY22" s="168">
        <f t="shared" si="16"/>
        <v>109.11891558841651</v>
      </c>
      <c r="AZ22" s="168">
        <v>20</v>
      </c>
      <c r="BA22" s="168">
        <f t="shared" si="17"/>
        <v>21.823783117683302</v>
      </c>
      <c r="BB22" s="43">
        <v>72</v>
      </c>
      <c r="BC22" s="43">
        <v>77.8</v>
      </c>
      <c r="BD22" s="202">
        <f t="shared" si="25"/>
        <v>108.05555555555554</v>
      </c>
      <c r="BE22" s="262">
        <v>11220</v>
      </c>
      <c r="BF22" s="175">
        <v>8020</v>
      </c>
      <c r="BG22" s="176">
        <v>8150</v>
      </c>
      <c r="BH22" s="176">
        <f t="shared" si="18"/>
        <v>101.62094763092269</v>
      </c>
      <c r="BI22" s="176">
        <v>10</v>
      </c>
      <c r="BJ22" s="230">
        <f t="shared" si="19"/>
        <v>10.162094763092268</v>
      </c>
      <c r="BK22" s="231">
        <v>20</v>
      </c>
      <c r="BL22" s="176">
        <v>35</v>
      </c>
      <c r="BM22" s="189">
        <f t="shared" si="20"/>
        <v>175</v>
      </c>
      <c r="BN22" s="244">
        <v>5</v>
      </c>
      <c r="BO22" s="230">
        <f t="shared" si="21"/>
        <v>8.75</v>
      </c>
      <c r="BP22" s="253">
        <v>240</v>
      </c>
      <c r="BQ22" s="61">
        <v>146</v>
      </c>
      <c r="BR22" s="73">
        <f>BQ22/BP22*100</f>
        <v>60.83333333333333</v>
      </c>
      <c r="BS22" s="244">
        <v>5</v>
      </c>
      <c r="BT22" s="246">
        <f>BS22*BR22/100</f>
        <v>3.041666666666666</v>
      </c>
      <c r="BU22" s="237">
        <f t="shared" si="22"/>
        <v>90</v>
      </c>
      <c r="BV22" s="192">
        <f>F22+N22+V22+AD22+AL22+BJ22+BA22+BO22+BT22</f>
        <v>92.06173472340458</v>
      </c>
      <c r="BW22" s="174">
        <f t="shared" si="24"/>
        <v>102.29081635933844</v>
      </c>
      <c r="BX22" s="250">
        <v>15</v>
      </c>
      <c r="BY22" s="180">
        <v>14</v>
      </c>
      <c r="BZ22" s="180">
        <v>105.49742710250318</v>
      </c>
      <c r="CA22" s="174"/>
      <c r="CB22" s="180">
        <v>103.77474845601125</v>
      </c>
      <c r="CC22" s="179">
        <v>14</v>
      </c>
      <c r="CD22" s="174"/>
      <c r="CE22" s="179"/>
      <c r="CF22" s="181"/>
      <c r="CG22" s="181"/>
      <c r="CH22" s="179"/>
      <c r="CI22" s="185"/>
      <c r="CJ22" s="183"/>
      <c r="CK22" s="183"/>
      <c r="CL22" s="183"/>
      <c r="CM22" s="183"/>
      <c r="CN22" s="183"/>
      <c r="CO22" s="183"/>
      <c r="CP22" s="184"/>
      <c r="CQ22" s="184"/>
      <c r="CR22" s="183"/>
      <c r="CS22" s="177"/>
      <c r="CT22" s="177"/>
      <c r="CU22" s="177"/>
      <c r="CV22" s="177"/>
    </row>
    <row r="23" spans="1:100" ht="18">
      <c r="A23" s="197" t="s">
        <v>16</v>
      </c>
      <c r="B23" s="201">
        <v>59</v>
      </c>
      <c r="C23" s="168">
        <v>121.5</v>
      </c>
      <c r="D23" s="168">
        <f t="shared" si="0"/>
        <v>205.9322033898305</v>
      </c>
      <c r="E23" s="168">
        <v>10</v>
      </c>
      <c r="F23" s="168">
        <f t="shared" si="1"/>
        <v>20.593220338983052</v>
      </c>
      <c r="G23" s="168">
        <v>14</v>
      </c>
      <c r="H23" s="43">
        <v>24</v>
      </c>
      <c r="I23" s="168">
        <f t="shared" si="2"/>
        <v>171.42857142857142</v>
      </c>
      <c r="J23" s="211">
        <v>0</v>
      </c>
      <c r="K23" s="43">
        <v>0</v>
      </c>
      <c r="L23" s="168"/>
      <c r="M23" s="244"/>
      <c r="N23" s="168">
        <f t="shared" si="4"/>
        <v>0</v>
      </c>
      <c r="O23" s="43">
        <v>0</v>
      </c>
      <c r="P23" s="43"/>
      <c r="Q23" s="168"/>
      <c r="R23" s="201">
        <v>16</v>
      </c>
      <c r="S23" s="168">
        <v>18.7</v>
      </c>
      <c r="T23" s="168">
        <f t="shared" si="6"/>
        <v>116.875</v>
      </c>
      <c r="U23" s="168">
        <v>8</v>
      </c>
      <c r="V23" s="168">
        <f t="shared" si="7"/>
        <v>9.35</v>
      </c>
      <c r="W23" s="43">
        <v>3</v>
      </c>
      <c r="X23" s="43">
        <v>1.9</v>
      </c>
      <c r="Y23" s="168">
        <f t="shared" si="8"/>
        <v>63.33333333333333</v>
      </c>
      <c r="Z23" s="201">
        <v>0</v>
      </c>
      <c r="AA23" s="168">
        <v>0</v>
      </c>
      <c r="AB23" s="168"/>
      <c r="AC23" s="244"/>
      <c r="AD23" s="168">
        <f t="shared" si="9"/>
        <v>0</v>
      </c>
      <c r="AE23" s="44"/>
      <c r="AF23" s="168"/>
      <c r="AG23" s="168"/>
      <c r="AH23" s="201">
        <v>1624</v>
      </c>
      <c r="AI23" s="168">
        <v>1693.7</v>
      </c>
      <c r="AJ23" s="168">
        <f t="shared" si="11"/>
        <v>104.29187192118228</v>
      </c>
      <c r="AK23" s="168">
        <v>10</v>
      </c>
      <c r="AL23" s="168">
        <f t="shared" si="12"/>
        <v>10.429187192118228</v>
      </c>
      <c r="AM23" s="168">
        <v>326</v>
      </c>
      <c r="AN23" s="168">
        <v>344.3</v>
      </c>
      <c r="AO23" s="168">
        <f t="shared" si="13"/>
        <v>105.61349693251533</v>
      </c>
      <c r="AP23" s="218">
        <v>50</v>
      </c>
      <c r="AQ23" s="168">
        <v>39</v>
      </c>
      <c r="AR23" s="168">
        <f t="shared" si="14"/>
        <v>78</v>
      </c>
      <c r="AS23" s="168">
        <v>9</v>
      </c>
      <c r="AT23" s="168">
        <v>8</v>
      </c>
      <c r="AU23" s="202">
        <f t="shared" si="15"/>
        <v>88.88888888888889</v>
      </c>
      <c r="AV23" s="224">
        <v>104.31107354184277</v>
      </c>
      <c r="AW23" s="211">
        <v>42.2</v>
      </c>
      <c r="AX23" s="43">
        <v>44.4</v>
      </c>
      <c r="AY23" s="168">
        <f t="shared" si="16"/>
        <v>105.2132701421801</v>
      </c>
      <c r="AZ23" s="168">
        <v>20</v>
      </c>
      <c r="BA23" s="168">
        <f t="shared" si="17"/>
        <v>21.04265402843602</v>
      </c>
      <c r="BB23" s="43">
        <v>13.9</v>
      </c>
      <c r="BC23" s="43">
        <v>15</v>
      </c>
      <c r="BD23" s="202">
        <f t="shared" si="25"/>
        <v>107.91366906474819</v>
      </c>
      <c r="BE23" s="262">
        <v>800</v>
      </c>
      <c r="BF23" s="175">
        <v>200</v>
      </c>
      <c r="BG23" s="176">
        <v>0</v>
      </c>
      <c r="BH23" s="176">
        <f t="shared" si="18"/>
        <v>0</v>
      </c>
      <c r="BI23" s="176">
        <v>10</v>
      </c>
      <c r="BJ23" s="230">
        <f t="shared" si="19"/>
        <v>0</v>
      </c>
      <c r="BK23" s="231">
        <v>1</v>
      </c>
      <c r="BL23" s="176"/>
      <c r="BM23" s="189">
        <f t="shared" si="20"/>
        <v>0</v>
      </c>
      <c r="BN23" s="244">
        <v>5</v>
      </c>
      <c r="BO23" s="230">
        <f t="shared" si="21"/>
        <v>0</v>
      </c>
      <c r="BP23" s="253"/>
      <c r="BQ23" s="61"/>
      <c r="BR23" s="73"/>
      <c r="BS23" s="244"/>
      <c r="BT23" s="246"/>
      <c r="BU23" s="237">
        <f t="shared" si="22"/>
        <v>63</v>
      </c>
      <c r="BV23" s="192">
        <f t="shared" si="23"/>
        <v>61.4150615595373</v>
      </c>
      <c r="BW23" s="174">
        <f t="shared" si="24"/>
        <v>97.48422469767826</v>
      </c>
      <c r="BX23" s="250">
        <v>18</v>
      </c>
      <c r="BY23" s="180">
        <v>15</v>
      </c>
      <c r="BZ23" s="180">
        <v>102.77522998868356</v>
      </c>
      <c r="CA23" s="174"/>
      <c r="CB23" s="180">
        <v>102.80133675597334</v>
      </c>
      <c r="CC23" s="179">
        <v>15</v>
      </c>
      <c r="CD23" s="174"/>
      <c r="CE23" s="179"/>
      <c r="CF23" s="181"/>
      <c r="CG23" s="181"/>
      <c r="CH23" s="179"/>
      <c r="CI23" s="185"/>
      <c r="CJ23" s="183"/>
      <c r="CK23" s="183"/>
      <c r="CL23" s="183"/>
      <c r="CM23" s="183"/>
      <c r="CN23" s="183"/>
      <c r="CO23" s="183"/>
      <c r="CP23" s="184"/>
      <c r="CQ23" s="184"/>
      <c r="CR23" s="183"/>
      <c r="CS23" s="177"/>
      <c r="CT23" s="177"/>
      <c r="CU23" s="177"/>
      <c r="CV23" s="177"/>
    </row>
    <row r="24" spans="1:100" ht="18">
      <c r="A24" s="197" t="s">
        <v>17</v>
      </c>
      <c r="B24" s="201">
        <v>41</v>
      </c>
      <c r="C24" s="168">
        <v>42</v>
      </c>
      <c r="D24" s="168">
        <f t="shared" si="0"/>
        <v>102.4390243902439</v>
      </c>
      <c r="E24" s="168">
        <v>10</v>
      </c>
      <c r="F24" s="168">
        <f t="shared" si="1"/>
        <v>10.24390243902439</v>
      </c>
      <c r="G24" s="168">
        <v>9</v>
      </c>
      <c r="H24" s="43">
        <v>9.6</v>
      </c>
      <c r="I24" s="168">
        <f t="shared" si="2"/>
        <v>106.66666666666667</v>
      </c>
      <c r="J24" s="211">
        <v>577</v>
      </c>
      <c r="K24" s="43">
        <v>554.9</v>
      </c>
      <c r="L24" s="168">
        <f t="shared" si="3"/>
        <v>96.16984402079723</v>
      </c>
      <c r="M24" s="244">
        <v>10</v>
      </c>
      <c r="N24" s="168">
        <f t="shared" si="4"/>
        <v>9.616984402079723</v>
      </c>
      <c r="O24" s="43">
        <v>140</v>
      </c>
      <c r="P24" s="43">
        <v>124.9</v>
      </c>
      <c r="Q24" s="168">
        <f t="shared" si="5"/>
        <v>89.21428571428572</v>
      </c>
      <c r="R24" s="201">
        <v>13</v>
      </c>
      <c r="S24" s="168">
        <v>18.2</v>
      </c>
      <c r="T24" s="168">
        <f t="shared" si="6"/>
        <v>140</v>
      </c>
      <c r="U24" s="168">
        <v>8</v>
      </c>
      <c r="V24" s="168">
        <f t="shared" si="7"/>
        <v>11.2</v>
      </c>
      <c r="W24" s="43">
        <v>3</v>
      </c>
      <c r="X24" s="43">
        <v>7.6</v>
      </c>
      <c r="Y24" s="168">
        <f t="shared" si="8"/>
        <v>253.33333333333331</v>
      </c>
      <c r="Z24" s="201">
        <v>44</v>
      </c>
      <c r="AA24" s="168">
        <v>23.5</v>
      </c>
      <c r="AB24" s="168">
        <f>AA24/Z24*100</f>
        <v>53.40909090909091</v>
      </c>
      <c r="AC24" s="244">
        <v>12</v>
      </c>
      <c r="AD24" s="168">
        <f t="shared" si="9"/>
        <v>6.409090909090909</v>
      </c>
      <c r="AE24" s="44">
        <v>5</v>
      </c>
      <c r="AF24" s="168">
        <v>2.4</v>
      </c>
      <c r="AG24" s="168">
        <f t="shared" si="10"/>
        <v>48</v>
      </c>
      <c r="AH24" s="201">
        <v>2732</v>
      </c>
      <c r="AI24" s="168">
        <v>2845.4</v>
      </c>
      <c r="AJ24" s="168">
        <f t="shared" si="11"/>
        <v>104.15080527086384</v>
      </c>
      <c r="AK24" s="168">
        <v>10</v>
      </c>
      <c r="AL24" s="168">
        <f t="shared" si="12"/>
        <v>10.415080527086383</v>
      </c>
      <c r="AM24" s="168">
        <v>451</v>
      </c>
      <c r="AN24" s="168">
        <v>477.5</v>
      </c>
      <c r="AO24" s="168">
        <f t="shared" si="13"/>
        <v>105.8758314855876</v>
      </c>
      <c r="AP24" s="218">
        <v>57</v>
      </c>
      <c r="AQ24" s="168">
        <v>64</v>
      </c>
      <c r="AR24" s="168">
        <f t="shared" si="14"/>
        <v>112.28070175438596</v>
      </c>
      <c r="AS24" s="168">
        <v>10</v>
      </c>
      <c r="AT24" s="168">
        <v>15</v>
      </c>
      <c r="AU24" s="202">
        <f t="shared" si="15"/>
        <v>150</v>
      </c>
      <c r="AV24" s="224">
        <v>99.9912739965096</v>
      </c>
      <c r="AW24" s="211">
        <v>240.4</v>
      </c>
      <c r="AX24" s="43">
        <v>260.1</v>
      </c>
      <c r="AY24" s="168">
        <f t="shared" si="16"/>
        <v>108.1946755407654</v>
      </c>
      <c r="AZ24" s="168">
        <v>20</v>
      </c>
      <c r="BA24" s="168">
        <f t="shared" si="17"/>
        <v>21.63893510815308</v>
      </c>
      <c r="BB24" s="43">
        <v>64.2</v>
      </c>
      <c r="BC24" s="43">
        <v>70.1</v>
      </c>
      <c r="BD24" s="202">
        <f t="shared" si="25"/>
        <v>109.19003115264796</v>
      </c>
      <c r="BE24" s="262">
        <v>950</v>
      </c>
      <c r="BF24" s="175">
        <v>300</v>
      </c>
      <c r="BG24" s="176">
        <v>100</v>
      </c>
      <c r="BH24" s="176">
        <f t="shared" si="18"/>
        <v>33.33333333333333</v>
      </c>
      <c r="BI24" s="176">
        <v>10</v>
      </c>
      <c r="BJ24" s="230">
        <f t="shared" si="19"/>
        <v>3.3333333333333326</v>
      </c>
      <c r="BK24" s="231">
        <v>1</v>
      </c>
      <c r="BL24" s="176">
        <v>3</v>
      </c>
      <c r="BM24" s="189">
        <f t="shared" si="20"/>
        <v>300</v>
      </c>
      <c r="BN24" s="244">
        <v>5</v>
      </c>
      <c r="BO24" s="230">
        <f t="shared" si="21"/>
        <v>15</v>
      </c>
      <c r="BP24" s="253"/>
      <c r="BQ24" s="61"/>
      <c r="BR24" s="73"/>
      <c r="BS24" s="244"/>
      <c r="BT24" s="246"/>
      <c r="BU24" s="237">
        <f t="shared" si="22"/>
        <v>85</v>
      </c>
      <c r="BV24" s="192">
        <f t="shared" si="23"/>
        <v>87.85732671876782</v>
      </c>
      <c r="BW24" s="174">
        <f t="shared" si="24"/>
        <v>103.36156084560922</v>
      </c>
      <c r="BX24" s="250">
        <v>13</v>
      </c>
      <c r="BY24" s="180">
        <v>16</v>
      </c>
      <c r="BZ24" s="180">
        <v>99.43999221815821</v>
      </c>
      <c r="CA24" s="174"/>
      <c r="CB24" s="180">
        <v>98.11690376453348</v>
      </c>
      <c r="CC24" s="179">
        <v>16</v>
      </c>
      <c r="CD24" s="174"/>
      <c r="CE24" s="179"/>
      <c r="CF24" s="181"/>
      <c r="CG24" s="181"/>
      <c r="CH24" s="179"/>
      <c r="CI24" s="185"/>
      <c r="CJ24" s="187"/>
      <c r="CK24" s="183"/>
      <c r="CL24" s="183"/>
      <c r="CM24" s="183"/>
      <c r="CN24" s="183"/>
      <c r="CO24" s="183"/>
      <c r="CP24" s="184"/>
      <c r="CQ24" s="184"/>
      <c r="CR24" s="183"/>
      <c r="CS24" s="177"/>
      <c r="CT24" s="177"/>
      <c r="CU24" s="177"/>
      <c r="CV24" s="177"/>
    </row>
    <row r="25" spans="1:100" ht="18">
      <c r="A25" s="197" t="s">
        <v>18</v>
      </c>
      <c r="B25" s="201">
        <v>17</v>
      </c>
      <c r="C25" s="168">
        <v>32.6</v>
      </c>
      <c r="D25" s="168">
        <f t="shared" si="0"/>
        <v>191.76470588235296</v>
      </c>
      <c r="E25" s="168">
        <v>10</v>
      </c>
      <c r="F25" s="168">
        <f t="shared" si="1"/>
        <v>19.176470588235293</v>
      </c>
      <c r="G25" s="168">
        <v>5</v>
      </c>
      <c r="H25" s="43">
        <v>8.3</v>
      </c>
      <c r="I25" s="168">
        <f t="shared" si="2"/>
        <v>166</v>
      </c>
      <c r="J25" s="211">
        <v>0</v>
      </c>
      <c r="K25" s="43">
        <v>0</v>
      </c>
      <c r="L25" s="168"/>
      <c r="M25" s="244"/>
      <c r="N25" s="168"/>
      <c r="O25" s="43">
        <v>0</v>
      </c>
      <c r="P25" s="43">
        <v>0</v>
      </c>
      <c r="Q25" s="168"/>
      <c r="R25" s="201">
        <v>5</v>
      </c>
      <c r="S25" s="168">
        <v>6.4</v>
      </c>
      <c r="T25" s="168">
        <f t="shared" si="6"/>
        <v>128</v>
      </c>
      <c r="U25" s="168">
        <v>8</v>
      </c>
      <c r="V25" s="168">
        <f t="shared" si="7"/>
        <v>10.24</v>
      </c>
      <c r="W25" s="43">
        <v>1</v>
      </c>
      <c r="X25" s="43">
        <v>2.9</v>
      </c>
      <c r="Y25" s="168">
        <f t="shared" si="8"/>
        <v>290</v>
      </c>
      <c r="Z25" s="201">
        <v>0</v>
      </c>
      <c r="AA25" s="168">
        <v>0</v>
      </c>
      <c r="AB25" s="168"/>
      <c r="AC25" s="244"/>
      <c r="AD25" s="168"/>
      <c r="AE25" s="44"/>
      <c r="AF25" s="168"/>
      <c r="AG25" s="168"/>
      <c r="AH25" s="201">
        <v>970</v>
      </c>
      <c r="AI25" s="168">
        <v>1001.5</v>
      </c>
      <c r="AJ25" s="168">
        <f t="shared" si="11"/>
        <v>103.24742268041238</v>
      </c>
      <c r="AK25" s="168">
        <v>10</v>
      </c>
      <c r="AL25" s="168">
        <f t="shared" si="12"/>
        <v>10.32474226804124</v>
      </c>
      <c r="AM25" s="168">
        <v>169</v>
      </c>
      <c r="AN25" s="168">
        <v>176.6</v>
      </c>
      <c r="AO25" s="168">
        <f t="shared" si="13"/>
        <v>104.49704142011834</v>
      </c>
      <c r="AP25" s="218">
        <v>43</v>
      </c>
      <c r="AQ25" s="168">
        <v>37.6</v>
      </c>
      <c r="AR25" s="168">
        <f t="shared" si="14"/>
        <v>87.44186046511628</v>
      </c>
      <c r="AS25" s="168">
        <v>8</v>
      </c>
      <c r="AT25" s="168">
        <v>2.6</v>
      </c>
      <c r="AU25" s="202">
        <f t="shared" si="15"/>
        <v>32.5</v>
      </c>
      <c r="AV25" s="224">
        <v>100</v>
      </c>
      <c r="AW25" s="211">
        <v>69.1</v>
      </c>
      <c r="AX25" s="43">
        <v>72.3</v>
      </c>
      <c r="AY25" s="168">
        <f t="shared" si="16"/>
        <v>104.63096960926195</v>
      </c>
      <c r="AZ25" s="168">
        <v>20</v>
      </c>
      <c r="BA25" s="168">
        <f t="shared" si="17"/>
        <v>20.92619392185239</v>
      </c>
      <c r="BB25" s="43">
        <v>7.1</v>
      </c>
      <c r="BC25" s="43">
        <v>7.8</v>
      </c>
      <c r="BD25" s="202">
        <f t="shared" si="25"/>
        <v>109.85915492957747</v>
      </c>
      <c r="BE25" s="262">
        <v>850</v>
      </c>
      <c r="BF25" s="175">
        <v>350</v>
      </c>
      <c r="BG25" s="176">
        <v>0</v>
      </c>
      <c r="BH25" s="176">
        <f t="shared" si="18"/>
        <v>0</v>
      </c>
      <c r="BI25" s="176">
        <v>10</v>
      </c>
      <c r="BJ25" s="230">
        <f t="shared" si="19"/>
        <v>0</v>
      </c>
      <c r="BK25" s="231"/>
      <c r="BL25" s="176"/>
      <c r="BM25" s="189"/>
      <c r="BN25" s="244"/>
      <c r="BO25" s="230">
        <f t="shared" si="21"/>
        <v>0</v>
      </c>
      <c r="BP25" s="253"/>
      <c r="BQ25" s="61"/>
      <c r="BR25" s="73"/>
      <c r="BS25" s="244"/>
      <c r="BT25" s="246"/>
      <c r="BU25" s="237">
        <f t="shared" si="22"/>
        <v>58</v>
      </c>
      <c r="BV25" s="192">
        <f t="shared" si="23"/>
        <v>60.66740677812892</v>
      </c>
      <c r="BW25" s="174">
        <f t="shared" si="24"/>
        <v>104.59897720367056</v>
      </c>
      <c r="BX25" s="250">
        <v>12</v>
      </c>
      <c r="BY25" s="180">
        <v>17</v>
      </c>
      <c r="BZ25" s="180">
        <v>98.11690376453348</v>
      </c>
      <c r="CA25" s="174"/>
      <c r="CB25" s="180">
        <v>97.48422469767826</v>
      </c>
      <c r="CC25" s="179">
        <v>17</v>
      </c>
      <c r="CD25" s="174"/>
      <c r="CE25" s="179"/>
      <c r="CF25" s="181"/>
      <c r="CG25" s="181"/>
      <c r="CH25" s="179"/>
      <c r="CI25" s="185"/>
      <c r="CJ25" s="183"/>
      <c r="CK25" s="183"/>
      <c r="CL25" s="183"/>
      <c r="CM25" s="183"/>
      <c r="CN25" s="183"/>
      <c r="CO25" s="183"/>
      <c r="CP25" s="184"/>
      <c r="CQ25" s="184"/>
      <c r="CR25" s="183"/>
      <c r="CS25" s="177"/>
      <c r="CT25" s="177"/>
      <c r="CU25" s="177"/>
      <c r="CV25" s="177"/>
    </row>
    <row r="26" spans="1:100" ht="18">
      <c r="A26" s="197" t="s">
        <v>19</v>
      </c>
      <c r="B26" s="201">
        <v>33</v>
      </c>
      <c r="C26" s="168">
        <v>56.3</v>
      </c>
      <c r="D26" s="168">
        <f t="shared" si="0"/>
        <v>170.6060606060606</v>
      </c>
      <c r="E26" s="168">
        <v>10</v>
      </c>
      <c r="F26" s="168">
        <f t="shared" si="1"/>
        <v>17.06060606060606</v>
      </c>
      <c r="G26" s="168">
        <v>8</v>
      </c>
      <c r="H26" s="43">
        <v>12.2</v>
      </c>
      <c r="I26" s="168">
        <f t="shared" si="2"/>
        <v>152.5</v>
      </c>
      <c r="J26" s="211">
        <v>0</v>
      </c>
      <c r="K26" s="43">
        <v>0</v>
      </c>
      <c r="L26" s="168"/>
      <c r="M26" s="244"/>
      <c r="N26" s="168"/>
      <c r="O26" s="43">
        <v>0</v>
      </c>
      <c r="P26" s="43"/>
      <c r="Q26" s="168"/>
      <c r="R26" s="201">
        <v>6</v>
      </c>
      <c r="S26" s="168">
        <v>8.5</v>
      </c>
      <c r="T26" s="168">
        <f t="shared" si="6"/>
        <v>141.66666666666669</v>
      </c>
      <c r="U26" s="168">
        <v>8</v>
      </c>
      <c r="V26" s="168">
        <f t="shared" si="7"/>
        <v>11.333333333333336</v>
      </c>
      <c r="W26" s="43">
        <v>1</v>
      </c>
      <c r="X26" s="43">
        <v>0</v>
      </c>
      <c r="Y26" s="168">
        <f t="shared" si="8"/>
        <v>0</v>
      </c>
      <c r="Z26" s="201">
        <v>0</v>
      </c>
      <c r="AA26" s="168">
        <v>0</v>
      </c>
      <c r="AB26" s="168"/>
      <c r="AC26" s="244"/>
      <c r="AD26" s="168"/>
      <c r="AE26" s="44"/>
      <c r="AF26" s="168"/>
      <c r="AG26" s="168"/>
      <c r="AH26" s="201">
        <v>1861</v>
      </c>
      <c r="AI26" s="168">
        <v>1931.4</v>
      </c>
      <c r="AJ26" s="168">
        <f t="shared" si="11"/>
        <v>103.78291241268136</v>
      </c>
      <c r="AK26" s="168">
        <v>10</v>
      </c>
      <c r="AL26" s="168">
        <f t="shared" si="12"/>
        <v>10.378291241268135</v>
      </c>
      <c r="AM26" s="168">
        <v>379</v>
      </c>
      <c r="AN26" s="168">
        <v>399.2</v>
      </c>
      <c r="AO26" s="168">
        <f t="shared" si="13"/>
        <v>105.32981530343008</v>
      </c>
      <c r="AP26" s="218">
        <v>70</v>
      </c>
      <c r="AQ26" s="168">
        <v>77</v>
      </c>
      <c r="AR26" s="168">
        <f t="shared" si="14"/>
        <v>110.00000000000001</v>
      </c>
      <c r="AS26" s="168">
        <v>13</v>
      </c>
      <c r="AT26" s="168">
        <v>21</v>
      </c>
      <c r="AU26" s="202">
        <f t="shared" si="15"/>
        <v>161.53846153846155</v>
      </c>
      <c r="AV26" s="224">
        <v>100.03963535473643</v>
      </c>
      <c r="AW26" s="211">
        <v>87.9</v>
      </c>
      <c r="AX26" s="43">
        <v>94.2</v>
      </c>
      <c r="AY26" s="168">
        <f t="shared" si="16"/>
        <v>107.16723549488054</v>
      </c>
      <c r="AZ26" s="168">
        <v>20</v>
      </c>
      <c r="BA26" s="168">
        <f t="shared" si="17"/>
        <v>21.433447098976107</v>
      </c>
      <c r="BB26" s="43">
        <v>25.6</v>
      </c>
      <c r="BC26" s="43">
        <v>27.7</v>
      </c>
      <c r="BD26" s="202">
        <f t="shared" si="25"/>
        <v>108.203125</v>
      </c>
      <c r="BE26" s="262">
        <v>800</v>
      </c>
      <c r="BF26" s="175">
        <v>200</v>
      </c>
      <c r="BG26" s="176">
        <v>100</v>
      </c>
      <c r="BH26" s="176">
        <f t="shared" si="18"/>
        <v>50</v>
      </c>
      <c r="BI26" s="176">
        <v>10</v>
      </c>
      <c r="BJ26" s="230">
        <f t="shared" si="19"/>
        <v>5</v>
      </c>
      <c r="BK26" s="231">
        <v>2</v>
      </c>
      <c r="BL26" s="176">
        <v>2</v>
      </c>
      <c r="BM26" s="189">
        <f t="shared" si="20"/>
        <v>100</v>
      </c>
      <c r="BN26" s="244">
        <v>5</v>
      </c>
      <c r="BO26" s="230">
        <f t="shared" si="21"/>
        <v>5</v>
      </c>
      <c r="BP26" s="253"/>
      <c r="BQ26" s="61"/>
      <c r="BR26" s="73"/>
      <c r="BS26" s="244"/>
      <c r="BT26" s="246"/>
      <c r="BU26" s="237">
        <f t="shared" si="22"/>
        <v>63</v>
      </c>
      <c r="BV26" s="192">
        <f t="shared" si="23"/>
        <v>70.20567773418364</v>
      </c>
      <c r="BW26" s="174">
        <f t="shared" si="24"/>
        <v>111.43758370505338</v>
      </c>
      <c r="BX26" s="250">
        <v>8</v>
      </c>
      <c r="BY26" s="180">
        <v>18</v>
      </c>
      <c r="BZ26" s="180">
        <v>95.53571201334603</v>
      </c>
      <c r="CA26" s="174"/>
      <c r="CB26" s="180">
        <v>96.88811404540004</v>
      </c>
      <c r="CC26" s="179">
        <v>18</v>
      </c>
      <c r="CD26" s="174"/>
      <c r="CE26" s="179"/>
      <c r="CF26" s="181"/>
      <c r="CG26" s="181"/>
      <c r="CH26" s="179"/>
      <c r="CI26" s="185"/>
      <c r="CJ26" s="183"/>
      <c r="CK26" s="183"/>
      <c r="CL26" s="183"/>
      <c r="CM26" s="183"/>
      <c r="CN26" s="183"/>
      <c r="CO26" s="183"/>
      <c r="CP26" s="184"/>
      <c r="CQ26" s="184"/>
      <c r="CR26" s="183"/>
      <c r="CS26" s="177"/>
      <c r="CT26" s="177"/>
      <c r="CU26" s="177"/>
      <c r="CV26" s="177"/>
    </row>
    <row r="27" spans="1:100" ht="18">
      <c r="A27" s="197" t="s">
        <v>20</v>
      </c>
      <c r="B27" s="201">
        <v>129</v>
      </c>
      <c r="C27" s="168">
        <v>184.5</v>
      </c>
      <c r="D27" s="168">
        <f t="shared" si="0"/>
        <v>143.0232558139535</v>
      </c>
      <c r="E27" s="168">
        <v>10</v>
      </c>
      <c r="F27" s="168">
        <f t="shared" si="1"/>
        <v>14.302325581395351</v>
      </c>
      <c r="G27" s="168">
        <v>29</v>
      </c>
      <c r="H27" s="43">
        <v>34.6</v>
      </c>
      <c r="I27" s="168">
        <f>H27/G27*100</f>
        <v>119.3103448275862</v>
      </c>
      <c r="J27" s="211">
        <v>447</v>
      </c>
      <c r="K27" s="43">
        <v>409.5</v>
      </c>
      <c r="L27" s="168">
        <f t="shared" si="3"/>
        <v>91.61073825503355</v>
      </c>
      <c r="M27" s="244">
        <v>10</v>
      </c>
      <c r="N27" s="168">
        <f t="shared" si="4"/>
        <v>9.161073825503355</v>
      </c>
      <c r="O27" s="43">
        <v>83</v>
      </c>
      <c r="P27" s="43">
        <v>72.7</v>
      </c>
      <c r="Q27" s="168">
        <f t="shared" si="5"/>
        <v>87.59036144578315</v>
      </c>
      <c r="R27" s="201">
        <v>30</v>
      </c>
      <c r="S27" s="168">
        <v>34</v>
      </c>
      <c r="T27" s="168">
        <f t="shared" si="6"/>
        <v>113.33333333333333</v>
      </c>
      <c r="U27" s="168">
        <v>8</v>
      </c>
      <c r="V27" s="168">
        <f t="shared" si="7"/>
        <v>9.066666666666666</v>
      </c>
      <c r="W27" s="43">
        <v>8</v>
      </c>
      <c r="X27" s="43">
        <v>10.4</v>
      </c>
      <c r="Y27" s="168">
        <f t="shared" si="8"/>
        <v>130</v>
      </c>
      <c r="Z27" s="201">
        <v>26</v>
      </c>
      <c r="AA27" s="168">
        <v>43.9</v>
      </c>
      <c r="AB27" s="168">
        <f>AA27/Z27*100</f>
        <v>168.84615384615384</v>
      </c>
      <c r="AC27" s="244">
        <v>12</v>
      </c>
      <c r="AD27" s="168">
        <f t="shared" si="9"/>
        <v>20.26153846153846</v>
      </c>
      <c r="AE27" s="44">
        <v>4</v>
      </c>
      <c r="AF27" s="168">
        <v>4.5</v>
      </c>
      <c r="AG27" s="168">
        <f t="shared" si="10"/>
        <v>112.5</v>
      </c>
      <c r="AH27" s="201">
        <v>44608</v>
      </c>
      <c r="AI27" s="168">
        <v>46583.4</v>
      </c>
      <c r="AJ27" s="168">
        <f t="shared" si="11"/>
        <v>104.4283536585366</v>
      </c>
      <c r="AK27" s="168">
        <v>10</v>
      </c>
      <c r="AL27" s="168">
        <f t="shared" si="12"/>
        <v>10.442835365853659</v>
      </c>
      <c r="AM27" s="168">
        <v>7240</v>
      </c>
      <c r="AN27" s="168">
        <v>7678.1</v>
      </c>
      <c r="AO27" s="168">
        <f t="shared" si="13"/>
        <v>106.05110497237568</v>
      </c>
      <c r="AP27" s="218">
        <v>747</v>
      </c>
      <c r="AQ27" s="168">
        <v>576.8</v>
      </c>
      <c r="AR27" s="168">
        <f t="shared" si="14"/>
        <v>77.21552878179384</v>
      </c>
      <c r="AS27" s="168">
        <v>135</v>
      </c>
      <c r="AT27" s="168">
        <v>112.7</v>
      </c>
      <c r="AU27" s="202">
        <f t="shared" si="15"/>
        <v>83.48148148148148</v>
      </c>
      <c r="AV27" s="224">
        <v>100.36114120621163</v>
      </c>
      <c r="AW27" s="211">
        <v>1212.5</v>
      </c>
      <c r="AX27" s="43">
        <v>1322.3</v>
      </c>
      <c r="AY27" s="168">
        <f t="shared" si="16"/>
        <v>109.05567010309278</v>
      </c>
      <c r="AZ27" s="168">
        <v>20</v>
      </c>
      <c r="BA27" s="168">
        <f t="shared" si="17"/>
        <v>21.811134020618557</v>
      </c>
      <c r="BB27" s="43">
        <v>190.1</v>
      </c>
      <c r="BC27" s="43">
        <v>205.4</v>
      </c>
      <c r="BD27" s="202">
        <f t="shared" si="25"/>
        <v>108.04839558127301</v>
      </c>
      <c r="BE27" s="262">
        <v>16400</v>
      </c>
      <c r="BF27" s="175">
        <v>5800</v>
      </c>
      <c r="BG27" s="176">
        <v>4748.8</v>
      </c>
      <c r="BH27" s="176">
        <f t="shared" si="18"/>
        <v>81.87586206896552</v>
      </c>
      <c r="BI27" s="176">
        <v>10</v>
      </c>
      <c r="BJ27" s="230">
        <f t="shared" si="19"/>
        <v>8.187586206896551</v>
      </c>
      <c r="BK27" s="231">
        <v>4</v>
      </c>
      <c r="BL27" s="176">
        <v>19</v>
      </c>
      <c r="BM27" s="189">
        <f t="shared" si="20"/>
        <v>475</v>
      </c>
      <c r="BN27" s="244">
        <v>5</v>
      </c>
      <c r="BO27" s="230">
        <f t="shared" si="21"/>
        <v>23.75</v>
      </c>
      <c r="BP27" s="253">
        <v>330</v>
      </c>
      <c r="BQ27" s="61">
        <v>601</v>
      </c>
      <c r="BR27" s="73">
        <f>BQ27/BP27*100</f>
        <v>182.12121212121212</v>
      </c>
      <c r="BS27" s="244">
        <v>5</v>
      </c>
      <c r="BT27" s="246">
        <f>BS27*BR27/100</f>
        <v>9.106060606060606</v>
      </c>
      <c r="BU27" s="237">
        <f t="shared" si="22"/>
        <v>90</v>
      </c>
      <c r="BV27" s="192">
        <f t="shared" si="23"/>
        <v>126.0892207345332</v>
      </c>
      <c r="BW27" s="174">
        <f t="shared" si="24"/>
        <v>140.09913414948133</v>
      </c>
      <c r="BX27" s="250">
        <v>2</v>
      </c>
      <c r="BY27" s="180">
        <v>19</v>
      </c>
      <c r="BZ27" s="180">
        <v>91.05802085989787</v>
      </c>
      <c r="CA27" s="174"/>
      <c r="CB27" s="180">
        <v>89.73638114411389</v>
      </c>
      <c r="CC27" s="179">
        <v>19</v>
      </c>
      <c r="CD27" s="174"/>
      <c r="CE27" s="179"/>
      <c r="CF27" s="181"/>
      <c r="CG27" s="181"/>
      <c r="CH27" s="179"/>
      <c r="CI27" s="185"/>
      <c r="CJ27" s="183"/>
      <c r="CK27" s="183"/>
      <c r="CL27" s="183"/>
      <c r="CM27" s="183"/>
      <c r="CN27" s="183"/>
      <c r="CO27" s="183"/>
      <c r="CP27" s="184"/>
      <c r="CQ27" s="186"/>
      <c r="CR27" s="183"/>
      <c r="CS27" s="177"/>
      <c r="CT27" s="177"/>
      <c r="CU27" s="177"/>
      <c r="CV27" s="177"/>
    </row>
    <row r="28" spans="1:100" ht="18">
      <c r="A28" s="197" t="s">
        <v>21</v>
      </c>
      <c r="B28" s="201">
        <v>119</v>
      </c>
      <c r="C28" s="168">
        <v>190.5</v>
      </c>
      <c r="D28" s="168">
        <f t="shared" si="0"/>
        <v>160.0840336134454</v>
      </c>
      <c r="E28" s="168">
        <v>10</v>
      </c>
      <c r="F28" s="168">
        <f t="shared" si="1"/>
        <v>16.00840336134454</v>
      </c>
      <c r="G28" s="168">
        <v>27</v>
      </c>
      <c r="H28" s="43">
        <v>49.8</v>
      </c>
      <c r="I28" s="168">
        <f t="shared" si="2"/>
        <v>184.44444444444443</v>
      </c>
      <c r="J28" s="211">
        <v>0</v>
      </c>
      <c r="K28" s="43">
        <v>0</v>
      </c>
      <c r="L28" s="168"/>
      <c r="M28" s="244"/>
      <c r="N28" s="168"/>
      <c r="O28" s="43">
        <v>0</v>
      </c>
      <c r="P28" s="43"/>
      <c r="Q28" s="168"/>
      <c r="R28" s="201">
        <v>16</v>
      </c>
      <c r="S28" s="168">
        <v>24.2</v>
      </c>
      <c r="T28" s="168">
        <f t="shared" si="6"/>
        <v>151.25</v>
      </c>
      <c r="U28" s="168">
        <v>8</v>
      </c>
      <c r="V28" s="168">
        <f t="shared" si="7"/>
        <v>12.1</v>
      </c>
      <c r="W28" s="43">
        <v>4</v>
      </c>
      <c r="X28" s="43">
        <v>6.9</v>
      </c>
      <c r="Y28" s="168">
        <f t="shared" si="8"/>
        <v>172.5</v>
      </c>
      <c r="Z28" s="201">
        <v>0</v>
      </c>
      <c r="AA28" s="168">
        <v>0</v>
      </c>
      <c r="AB28" s="168"/>
      <c r="AC28" s="244"/>
      <c r="AD28" s="168"/>
      <c r="AE28" s="44"/>
      <c r="AF28" s="168"/>
      <c r="AG28" s="168"/>
      <c r="AH28" s="201">
        <v>14804</v>
      </c>
      <c r="AI28" s="168">
        <v>15400.2</v>
      </c>
      <c r="AJ28" s="168">
        <f t="shared" si="11"/>
        <v>104.0272899216428</v>
      </c>
      <c r="AK28" s="168">
        <v>10</v>
      </c>
      <c r="AL28" s="168">
        <f t="shared" si="12"/>
        <v>10.40272899216428</v>
      </c>
      <c r="AM28" s="168">
        <v>2609</v>
      </c>
      <c r="AN28" s="168">
        <v>2739.7</v>
      </c>
      <c r="AO28" s="168">
        <f t="shared" si="13"/>
        <v>105.00958221540819</v>
      </c>
      <c r="AP28" s="218">
        <v>465</v>
      </c>
      <c r="AQ28" s="168">
        <v>546.2</v>
      </c>
      <c r="AR28" s="168">
        <f t="shared" si="14"/>
        <v>117.46236559139787</v>
      </c>
      <c r="AS28" s="168">
        <v>84</v>
      </c>
      <c r="AT28" s="168">
        <v>105.2</v>
      </c>
      <c r="AU28" s="202">
        <f t="shared" si="15"/>
        <v>125.23809523809524</v>
      </c>
      <c r="AV28" s="224">
        <v>100</v>
      </c>
      <c r="AW28" s="211">
        <v>618.7</v>
      </c>
      <c r="AX28" s="43">
        <v>642.7</v>
      </c>
      <c r="AY28" s="168">
        <f t="shared" si="16"/>
        <v>103.87910134152254</v>
      </c>
      <c r="AZ28" s="168">
        <v>20</v>
      </c>
      <c r="BA28" s="168">
        <f t="shared" si="17"/>
        <v>20.77582026830451</v>
      </c>
      <c r="BB28" s="43">
        <v>94.8</v>
      </c>
      <c r="BC28" s="43">
        <v>101.9</v>
      </c>
      <c r="BD28" s="202">
        <f t="shared" si="25"/>
        <v>107.48945147679325</v>
      </c>
      <c r="BE28" s="262">
        <v>7595</v>
      </c>
      <c r="BF28" s="175">
        <v>1595</v>
      </c>
      <c r="BG28" s="176">
        <v>1904</v>
      </c>
      <c r="BH28" s="176">
        <f t="shared" si="18"/>
        <v>119.37304075235109</v>
      </c>
      <c r="BI28" s="176">
        <v>10</v>
      </c>
      <c r="BJ28" s="230">
        <f t="shared" si="19"/>
        <v>11.937304075235108</v>
      </c>
      <c r="BK28" s="231">
        <v>4</v>
      </c>
      <c r="BL28" s="176"/>
      <c r="BM28" s="189">
        <f t="shared" si="20"/>
        <v>0</v>
      </c>
      <c r="BN28" s="244">
        <v>5</v>
      </c>
      <c r="BO28" s="230">
        <f t="shared" si="21"/>
        <v>0</v>
      </c>
      <c r="BP28" s="253">
        <v>100</v>
      </c>
      <c r="BQ28" s="61"/>
      <c r="BR28" s="73"/>
      <c r="BS28" s="244">
        <v>5</v>
      </c>
      <c r="BT28" s="246">
        <f>BS28*BR28/100</f>
        <v>0</v>
      </c>
      <c r="BU28" s="237">
        <f t="shared" si="22"/>
        <v>68</v>
      </c>
      <c r="BV28" s="192">
        <f t="shared" si="23"/>
        <v>71.22425669704845</v>
      </c>
      <c r="BW28" s="174">
        <f t="shared" si="24"/>
        <v>104.74155396624771</v>
      </c>
      <c r="BX28" s="250">
        <v>11</v>
      </c>
      <c r="BY28" s="180">
        <v>20</v>
      </c>
      <c r="BZ28" s="180">
        <v>90.99959995590257</v>
      </c>
      <c r="CA28" s="174"/>
      <c r="CB28" s="180">
        <v>88.70175310245315</v>
      </c>
      <c r="CC28" s="179">
        <v>20</v>
      </c>
      <c r="CD28" s="174"/>
      <c r="CE28" s="179"/>
      <c r="CF28" s="181"/>
      <c r="CG28" s="181"/>
      <c r="CH28" s="179"/>
      <c r="CI28" s="185"/>
      <c r="CJ28" s="183"/>
      <c r="CK28" s="183"/>
      <c r="CL28" s="183"/>
      <c r="CM28" s="183"/>
      <c r="CN28" s="183"/>
      <c r="CO28" s="183"/>
      <c r="CP28" s="184"/>
      <c r="CQ28" s="184"/>
      <c r="CR28" s="183"/>
      <c r="CS28" s="177"/>
      <c r="CT28" s="177"/>
      <c r="CU28" s="177"/>
      <c r="CV28" s="177"/>
    </row>
    <row r="29" spans="1:100" ht="18">
      <c r="A29" s="197" t="s">
        <v>22</v>
      </c>
      <c r="B29" s="201">
        <v>57</v>
      </c>
      <c r="C29" s="168">
        <v>70.5</v>
      </c>
      <c r="D29" s="168">
        <f t="shared" si="0"/>
        <v>123.6842105263158</v>
      </c>
      <c r="E29" s="168">
        <v>10</v>
      </c>
      <c r="F29" s="168">
        <f t="shared" si="1"/>
        <v>12.368421052631579</v>
      </c>
      <c r="G29" s="168">
        <v>15</v>
      </c>
      <c r="H29" s="43">
        <v>17.2</v>
      </c>
      <c r="I29" s="168">
        <f t="shared" si="2"/>
        <v>114.66666666666667</v>
      </c>
      <c r="J29" s="211">
        <v>123</v>
      </c>
      <c r="K29" s="43">
        <v>88.8</v>
      </c>
      <c r="L29" s="168">
        <f t="shared" si="3"/>
        <v>72.1951219512195</v>
      </c>
      <c r="M29" s="244">
        <v>10</v>
      </c>
      <c r="N29" s="168">
        <f t="shared" si="4"/>
        <v>7.2195121951219505</v>
      </c>
      <c r="O29" s="43">
        <v>43</v>
      </c>
      <c r="P29" s="43">
        <v>26.7</v>
      </c>
      <c r="Q29" s="168">
        <f t="shared" si="5"/>
        <v>62.093023255813954</v>
      </c>
      <c r="R29" s="212">
        <v>17</v>
      </c>
      <c r="S29" s="168">
        <v>24.1</v>
      </c>
      <c r="T29" s="168">
        <f t="shared" si="6"/>
        <v>141.76470588235296</v>
      </c>
      <c r="U29" s="168">
        <v>8</v>
      </c>
      <c r="V29" s="168">
        <f t="shared" si="7"/>
        <v>11.341176470588236</v>
      </c>
      <c r="W29" s="43">
        <v>4</v>
      </c>
      <c r="X29" s="43">
        <v>7.4</v>
      </c>
      <c r="Y29" s="168">
        <f t="shared" si="8"/>
        <v>185</v>
      </c>
      <c r="Z29" s="201">
        <v>5</v>
      </c>
      <c r="AA29" s="168">
        <v>0</v>
      </c>
      <c r="AB29" s="168">
        <v>0</v>
      </c>
      <c r="AC29" s="244">
        <v>12</v>
      </c>
      <c r="AD29" s="168">
        <f t="shared" si="9"/>
        <v>0</v>
      </c>
      <c r="AE29" s="44"/>
      <c r="AF29" s="168"/>
      <c r="AG29" s="168"/>
      <c r="AH29" s="201">
        <v>4151</v>
      </c>
      <c r="AI29" s="168">
        <v>4309.5</v>
      </c>
      <c r="AJ29" s="168">
        <f t="shared" si="11"/>
        <v>103.81835702240426</v>
      </c>
      <c r="AK29" s="168">
        <v>10</v>
      </c>
      <c r="AL29" s="168">
        <f t="shared" si="12"/>
        <v>10.381835702240426</v>
      </c>
      <c r="AM29" s="168">
        <v>783</v>
      </c>
      <c r="AN29" s="168">
        <v>836</v>
      </c>
      <c r="AO29" s="168">
        <f t="shared" si="13"/>
        <v>106.76883780332057</v>
      </c>
      <c r="AP29" s="218">
        <v>185</v>
      </c>
      <c r="AQ29" s="168">
        <v>134.2</v>
      </c>
      <c r="AR29" s="168">
        <f t="shared" si="14"/>
        <v>72.54054054054053</v>
      </c>
      <c r="AS29" s="168">
        <v>34</v>
      </c>
      <c r="AT29" s="168">
        <v>38</v>
      </c>
      <c r="AU29" s="202">
        <f t="shared" si="15"/>
        <v>111.76470588235294</v>
      </c>
      <c r="AV29" s="224">
        <v>98.8197220635827</v>
      </c>
      <c r="AW29" s="211">
        <v>119.2</v>
      </c>
      <c r="AX29" s="43">
        <v>127.7</v>
      </c>
      <c r="AY29" s="168">
        <f t="shared" si="16"/>
        <v>107.13087248322148</v>
      </c>
      <c r="AZ29" s="168">
        <v>20</v>
      </c>
      <c r="BA29" s="168">
        <f t="shared" si="17"/>
        <v>21.426174496644297</v>
      </c>
      <c r="BB29" s="168">
        <v>21.5</v>
      </c>
      <c r="BC29" s="43">
        <v>23.5</v>
      </c>
      <c r="BD29" s="202">
        <f t="shared" si="25"/>
        <v>109.30232558139534</v>
      </c>
      <c r="BE29" s="262">
        <v>2500</v>
      </c>
      <c r="BF29" s="175">
        <v>1200</v>
      </c>
      <c r="BG29" s="176">
        <v>250</v>
      </c>
      <c r="BH29" s="176">
        <f t="shared" si="18"/>
        <v>20.833333333333336</v>
      </c>
      <c r="BI29" s="176">
        <v>10</v>
      </c>
      <c r="BJ29" s="230">
        <f t="shared" si="19"/>
        <v>2.083333333333334</v>
      </c>
      <c r="BK29" s="231">
        <v>3</v>
      </c>
      <c r="BL29" s="176"/>
      <c r="BM29" s="189">
        <f t="shared" si="20"/>
        <v>0</v>
      </c>
      <c r="BN29" s="244">
        <v>5</v>
      </c>
      <c r="BO29" s="230">
        <f t="shared" si="21"/>
        <v>0</v>
      </c>
      <c r="BP29" s="253"/>
      <c r="BQ29" s="61"/>
      <c r="BR29" s="73"/>
      <c r="BS29" s="244"/>
      <c r="BT29" s="246"/>
      <c r="BU29" s="237">
        <f t="shared" si="22"/>
        <v>85</v>
      </c>
      <c r="BV29" s="192">
        <f t="shared" si="23"/>
        <v>64.82045325055982</v>
      </c>
      <c r="BW29" s="174">
        <f t="shared" si="24"/>
        <v>76.2593567653645</v>
      </c>
      <c r="BX29" s="250">
        <v>21</v>
      </c>
      <c r="BY29" s="180">
        <v>21</v>
      </c>
      <c r="BZ29" s="180">
        <v>90.25042052227451</v>
      </c>
      <c r="CA29" s="174"/>
      <c r="CB29" s="180">
        <v>74.6734282763218</v>
      </c>
      <c r="CC29" s="179">
        <v>21</v>
      </c>
      <c r="CD29" s="174"/>
      <c r="CE29" s="179"/>
      <c r="CF29" s="181"/>
      <c r="CG29" s="181"/>
      <c r="CH29" s="179"/>
      <c r="CI29" s="185"/>
      <c r="CJ29" s="183"/>
      <c r="CK29" s="183"/>
      <c r="CL29" s="183"/>
      <c r="CM29" s="183"/>
      <c r="CN29" s="183"/>
      <c r="CO29" s="183"/>
      <c r="CP29" s="184"/>
      <c r="CQ29" s="184"/>
      <c r="CR29" s="183"/>
      <c r="CS29" s="177"/>
      <c r="CT29" s="177"/>
      <c r="CU29" s="177"/>
      <c r="CV29" s="177"/>
    </row>
    <row r="30" spans="1:100" ht="18.75" thickBot="1">
      <c r="A30" s="197" t="s">
        <v>23</v>
      </c>
      <c r="B30" s="203">
        <f>SUM(B9:B29)</f>
        <v>1366</v>
      </c>
      <c r="C30" s="204">
        <f>SUM(C9:C29)</f>
        <v>2256.8</v>
      </c>
      <c r="D30" s="204">
        <f t="shared" si="0"/>
        <v>165.21229868228406</v>
      </c>
      <c r="E30" s="204">
        <v>10</v>
      </c>
      <c r="F30" s="204">
        <f>D30*E30/100</f>
        <v>16.521229868228406</v>
      </c>
      <c r="G30" s="205">
        <f>SUM(G9:G29)</f>
        <v>319</v>
      </c>
      <c r="H30" s="204">
        <f>SUM(H9:H29)</f>
        <v>488.7000000000001</v>
      </c>
      <c r="I30" s="204">
        <f t="shared" si="2"/>
        <v>153.19749216300943</v>
      </c>
      <c r="J30" s="203">
        <f>SUM(J9:J29)</f>
        <v>7092</v>
      </c>
      <c r="K30" s="204">
        <f>SUM(K9:K29)</f>
        <v>7273.2</v>
      </c>
      <c r="L30" s="204">
        <f t="shared" si="3"/>
        <v>102.55499153976311</v>
      </c>
      <c r="M30" s="244">
        <v>10</v>
      </c>
      <c r="N30" s="204">
        <f t="shared" si="4"/>
        <v>10.255499153976311</v>
      </c>
      <c r="O30" s="205">
        <f>SUM(O9:O29)</f>
        <v>1512</v>
      </c>
      <c r="P30" s="204">
        <f>SUM(P9:P29)</f>
        <v>1456.1000000000004</v>
      </c>
      <c r="Q30" s="204">
        <f t="shared" si="5"/>
        <v>96.30291005291008</v>
      </c>
      <c r="R30" s="213">
        <f>SUM(R9:R29)</f>
        <v>294</v>
      </c>
      <c r="S30" s="214">
        <f>SUM(S9:S29)</f>
        <v>356.7</v>
      </c>
      <c r="T30" s="204">
        <f t="shared" si="6"/>
        <v>121.3265306122449</v>
      </c>
      <c r="U30" s="204">
        <v>8</v>
      </c>
      <c r="V30" s="204">
        <f t="shared" si="7"/>
        <v>9.706122448979592</v>
      </c>
      <c r="W30" s="205">
        <f>SUM(W9:W29)</f>
        <v>68</v>
      </c>
      <c r="X30" s="205">
        <f>SUM(X9:X29)</f>
        <v>86.00000000000001</v>
      </c>
      <c r="Y30" s="204">
        <f t="shared" si="8"/>
        <v>126.47058823529413</v>
      </c>
      <c r="Z30" s="203">
        <f>SUM(Z9:Z29)</f>
        <v>2718</v>
      </c>
      <c r="AA30" s="204">
        <f>SUM(AA9:AA29)</f>
        <v>2545.7</v>
      </c>
      <c r="AB30" s="204">
        <f>AA30/Z30*100</f>
        <v>93.6607799852833</v>
      </c>
      <c r="AC30" s="244">
        <v>12</v>
      </c>
      <c r="AD30" s="204">
        <f t="shared" si="9"/>
        <v>11.239293598233996</v>
      </c>
      <c r="AE30" s="205">
        <f>SUM(AE9:AE29)</f>
        <v>485</v>
      </c>
      <c r="AF30" s="204">
        <f>SUM(AF9:AF29)</f>
        <v>285.2</v>
      </c>
      <c r="AG30" s="204">
        <f t="shared" si="10"/>
        <v>58.8041237113402</v>
      </c>
      <c r="AH30" s="215">
        <f>SUM(AH9:AH29)</f>
        <v>243250</v>
      </c>
      <c r="AI30" s="204">
        <f>SUM(AI9:AI29)</f>
        <v>256514.60000000006</v>
      </c>
      <c r="AJ30" s="204">
        <f t="shared" si="11"/>
        <v>105.45307297019531</v>
      </c>
      <c r="AK30" s="204">
        <v>10</v>
      </c>
      <c r="AL30" s="204">
        <f t="shared" si="12"/>
        <v>10.54530729701953</v>
      </c>
      <c r="AM30" s="204">
        <f>SUM(AM9:AM29)</f>
        <v>42071</v>
      </c>
      <c r="AN30" s="204">
        <f>SUM(AN9:AN29)</f>
        <v>45200.399999999994</v>
      </c>
      <c r="AO30" s="204">
        <f t="shared" si="13"/>
        <v>107.43837798008127</v>
      </c>
      <c r="AP30" s="219">
        <f>SUM(AP9:AP29)</f>
        <v>5833</v>
      </c>
      <c r="AQ30" s="220">
        <f>SUM(AQ9:AQ29)</f>
        <v>5256.099999999999</v>
      </c>
      <c r="AR30" s="204">
        <f t="shared" si="14"/>
        <v>90.1097205554603</v>
      </c>
      <c r="AS30" s="204">
        <f>SUM(AS9:AS29)</f>
        <v>1057</v>
      </c>
      <c r="AT30" s="204">
        <f>SUM(AT9:AT29)</f>
        <v>1067.7</v>
      </c>
      <c r="AU30" s="206">
        <f t="shared" si="15"/>
        <v>101.01229895931883</v>
      </c>
      <c r="AV30" s="225">
        <v>101.90269349073071</v>
      </c>
      <c r="AW30" s="201">
        <f>SUM(AW9:AW29)</f>
        <v>7217.3</v>
      </c>
      <c r="AX30" s="168">
        <f>SUM(AX9:AX29)</f>
        <v>7709.5</v>
      </c>
      <c r="AY30" s="168">
        <f t="shared" si="16"/>
        <v>106.81972482784421</v>
      </c>
      <c r="AZ30" s="168">
        <v>20</v>
      </c>
      <c r="BA30" s="168">
        <f t="shared" si="17"/>
        <v>21.363944965568844</v>
      </c>
      <c r="BB30" s="179">
        <f>SUM(BB9:BB29)</f>
        <v>1489.1</v>
      </c>
      <c r="BC30" s="168">
        <f>SUM(BC9:BC29)</f>
        <v>1620.2000000000003</v>
      </c>
      <c r="BD30" s="202">
        <f t="shared" si="25"/>
        <v>108.80397555570482</v>
      </c>
      <c r="BE30" s="264">
        <f>SUM(BE9:BE29)</f>
        <v>88000</v>
      </c>
      <c r="BF30" s="234">
        <f>SUM(BF9:BF29)</f>
        <v>34600</v>
      </c>
      <c r="BG30" s="227">
        <f>SUM(BG9:BG29)</f>
        <v>35019.5</v>
      </c>
      <c r="BH30" s="235">
        <f>BG30/BF30*100</f>
        <v>101.21242774566474</v>
      </c>
      <c r="BI30" s="235">
        <v>10</v>
      </c>
      <c r="BJ30" s="236">
        <f t="shared" si="19"/>
        <v>10.121242774566474</v>
      </c>
      <c r="BK30" s="233">
        <f>SUM(BK9:BK29)</f>
        <v>83</v>
      </c>
      <c r="BL30" s="227">
        <f>SUM(BL9:BL29)</f>
        <v>146</v>
      </c>
      <c r="BM30" s="259">
        <f t="shared" si="20"/>
        <v>175.9036144578313</v>
      </c>
      <c r="BN30" s="257">
        <v>5</v>
      </c>
      <c r="BO30" s="236">
        <f t="shared" si="21"/>
        <v>8.795180722891565</v>
      </c>
      <c r="BP30" s="254">
        <f>SUM(BP9:BP29)</f>
        <v>1300</v>
      </c>
      <c r="BQ30" s="255">
        <f>SUM(BQ9:BQ29)</f>
        <v>1371</v>
      </c>
      <c r="BR30" s="256">
        <f>BQ30/BP30*100</f>
        <v>105.46153846153845</v>
      </c>
      <c r="BS30" s="257">
        <v>5</v>
      </c>
      <c r="BT30" s="258">
        <f>BS30*BR30/100</f>
        <v>5.273076923076923</v>
      </c>
      <c r="BU30" s="252">
        <f t="shared" si="22"/>
        <v>90</v>
      </c>
      <c r="BV30" s="240">
        <f t="shared" si="23"/>
        <v>103.82089775254164</v>
      </c>
      <c r="BW30" s="214">
        <f t="shared" si="24"/>
        <v>115.3565530583796</v>
      </c>
      <c r="BX30" s="251"/>
      <c r="CA30" s="179"/>
      <c r="CB30" s="180"/>
      <c r="CC30" s="179"/>
      <c r="CD30" s="180"/>
      <c r="CE30" s="179"/>
      <c r="CF30" s="181"/>
      <c r="CG30" s="181"/>
      <c r="CH30" s="178"/>
      <c r="CI30" s="178"/>
      <c r="CJ30" s="177"/>
      <c r="CK30" s="177"/>
      <c r="CL30" s="177"/>
      <c r="CM30" s="177"/>
      <c r="CN30" s="177"/>
      <c r="CO30" s="177"/>
      <c r="CP30" s="177"/>
      <c r="CQ30" s="183"/>
      <c r="CR30" s="183"/>
      <c r="CS30" s="177"/>
      <c r="CT30" s="177"/>
      <c r="CU30" s="177"/>
      <c r="CV30" s="177"/>
    </row>
    <row r="31" spans="1:85" ht="18.75">
      <c r="A31" s="188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 t="s">
        <v>49</v>
      </c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238">
        <v>11593.3</v>
      </c>
      <c r="AX31" s="176">
        <v>12227.8</v>
      </c>
      <c r="AY31" s="168">
        <f t="shared" si="16"/>
        <v>105.4729887089957</v>
      </c>
      <c r="AZ31" s="168">
        <v>20</v>
      </c>
      <c r="BA31" s="168">
        <f t="shared" si="17"/>
        <v>21.094597741799138</v>
      </c>
      <c r="BB31" s="169">
        <v>2150.8</v>
      </c>
      <c r="BC31" s="169">
        <v>2300.5</v>
      </c>
      <c r="BD31" s="202">
        <f t="shared" si="25"/>
        <v>106.96020085549563</v>
      </c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G31" s="74"/>
    </row>
    <row r="32" spans="1:80" ht="19.5" thickBot="1">
      <c r="A32" s="188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172"/>
      <c r="AW32" s="239">
        <f>AW31+AW30</f>
        <v>18810.6</v>
      </c>
      <c r="AX32" s="227">
        <f>12227.8+7709.5</f>
        <v>19937.3</v>
      </c>
      <c r="AY32" s="204">
        <f t="shared" si="16"/>
        <v>105.98970793063486</v>
      </c>
      <c r="AZ32" s="204">
        <v>20</v>
      </c>
      <c r="BA32" s="204">
        <f t="shared" si="17"/>
        <v>21.197941586126973</v>
      </c>
      <c r="BB32" s="227">
        <f>BB31+BB30</f>
        <v>3639.9</v>
      </c>
      <c r="BC32" s="227">
        <f>2300.5+1620.2</f>
        <v>3920.7</v>
      </c>
      <c r="BD32" s="206">
        <f t="shared" si="25"/>
        <v>107.71449765103436</v>
      </c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3"/>
      <c r="BU32" s="173"/>
      <c r="BV32" s="173"/>
      <c r="BW32" s="173"/>
      <c r="BX32" s="173"/>
      <c r="BY32" s="173"/>
      <c r="BZ32" s="173"/>
      <c r="CA32" s="173"/>
      <c r="CB32" s="173"/>
    </row>
    <row r="33" spans="1:80" ht="12.75">
      <c r="A33" s="188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3"/>
    </row>
    <row r="34" spans="1:80" ht="12.75">
      <c r="A34" s="188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</row>
    <row r="35" spans="1:80" ht="12.75">
      <c r="A35" s="188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</row>
    <row r="36" spans="1:80" ht="12.75">
      <c r="A36" s="188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3"/>
    </row>
    <row r="37" spans="1:80" ht="12.75">
      <c r="A37" s="188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</row>
    <row r="38" spans="1:80" ht="12.75">
      <c r="A38" s="188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</row>
    <row r="45" ht="18">
      <c r="BR45" s="247">
        <v>90.25042052227451</v>
      </c>
    </row>
    <row r="46" ht="18">
      <c r="BR46" s="247">
        <v>90.99959995590257</v>
      </c>
    </row>
    <row r="47" ht="18">
      <c r="BR47" s="192">
        <v>91.05802085989787</v>
      </c>
    </row>
    <row r="48" ht="18">
      <c r="BR48" s="174">
        <v>95.53571201334603</v>
      </c>
    </row>
    <row r="49" ht="18">
      <c r="BR49" s="174">
        <v>98.11690376453348</v>
      </c>
    </row>
    <row r="50" ht="18">
      <c r="BR50" s="174">
        <v>99.43999221815821</v>
      </c>
    </row>
    <row r="51" ht="18">
      <c r="BR51" s="174">
        <v>102.77522998868356</v>
      </c>
    </row>
    <row r="52" ht="18">
      <c r="BR52" s="174">
        <v>105.49742710250318</v>
      </c>
    </row>
    <row r="53" ht="18">
      <c r="BR53" s="174">
        <v>105.55737460225683</v>
      </c>
    </row>
    <row r="54" ht="18">
      <c r="BR54" s="174">
        <v>105.90013645441807</v>
      </c>
    </row>
    <row r="55" ht="18">
      <c r="BR55" s="174">
        <v>108.075621650443</v>
      </c>
    </row>
    <row r="56" ht="18">
      <c r="BR56" s="174">
        <v>113.21966685884297</v>
      </c>
    </row>
    <row r="57" ht="18">
      <c r="BR57" s="174">
        <v>115.32252916015227</v>
      </c>
    </row>
    <row r="58" ht="18">
      <c r="BR58" s="174">
        <v>115.35661728445541</v>
      </c>
    </row>
    <row r="59" ht="18">
      <c r="BR59" s="174">
        <v>116.49724435092092</v>
      </c>
    </row>
    <row r="60" ht="18">
      <c r="BR60" s="174">
        <v>118.44834028179356</v>
      </c>
    </row>
    <row r="61" ht="18">
      <c r="BR61" s="174">
        <v>120.50324615802157</v>
      </c>
    </row>
    <row r="62" ht="18">
      <c r="BR62" s="174">
        <v>122.26256592990292</v>
      </c>
    </row>
    <row r="63" ht="18">
      <c r="BR63" s="174">
        <v>123.32489565459545</v>
      </c>
    </row>
    <row r="64" ht="18">
      <c r="BR64" s="174">
        <v>125.94976343120973</v>
      </c>
    </row>
    <row r="65" ht="18">
      <c r="BR65" s="174">
        <v>144.2654873365242</v>
      </c>
    </row>
    <row r="66" ht="18">
      <c r="BR66" s="174">
        <v>156.47776595490822</v>
      </c>
    </row>
    <row r="67" ht="12.75">
      <c r="BR67" s="9"/>
    </row>
    <row r="68" ht="13.5" thickBot="1">
      <c r="BR68" s="248"/>
    </row>
  </sheetData>
  <mergeCells count="16">
    <mergeCell ref="BK6:BO6"/>
    <mergeCell ref="BP6:BT6"/>
    <mergeCell ref="CH7:CI7"/>
    <mergeCell ref="CC6:CD6"/>
    <mergeCell ref="CE6:CG6"/>
    <mergeCell ref="BU6:BX6"/>
    <mergeCell ref="BY6:CB6"/>
    <mergeCell ref="BE6:BJ6"/>
    <mergeCell ref="B6:I6"/>
    <mergeCell ref="J6:Q6"/>
    <mergeCell ref="R6:Y6"/>
    <mergeCell ref="Z6:AG6"/>
    <mergeCell ref="T7:T8"/>
    <mergeCell ref="AH6:AO6"/>
    <mergeCell ref="AP6:AU6"/>
    <mergeCell ref="AW6:BD6"/>
  </mergeCells>
  <printOptions/>
  <pageMargins left="0.18" right="0.2" top="0.53" bottom="1" header="0.5" footer="0.5"/>
  <pageSetup fitToWidth="0" horizontalDpi="600" verticalDpi="600" orientation="landscape" paperSize="9" scale="45" r:id="rId1"/>
  <colBreaks count="3" manualBreakCount="3">
    <brk id="33" max="32" man="1"/>
    <brk id="62" max="32" man="1"/>
    <brk id="76" max="3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L32"/>
  <sheetViews>
    <sheetView view="pageBreakPreview" zoomScale="65" zoomScaleNormal="50" zoomScaleSheetLayoutView="65" workbookViewId="0" topLeftCell="A1">
      <pane xSplit="1" ySplit="7" topLeftCell="B8" activePane="bottomRight" state="frozen"/>
      <selection pane="topLeft" activeCell="P13" sqref="P13"/>
      <selection pane="topRight" activeCell="P13" sqref="P13"/>
      <selection pane="bottomLeft" activeCell="P13" sqref="P13"/>
      <selection pane="bottomRight" activeCell="S9" sqref="S9"/>
    </sheetView>
  </sheetViews>
  <sheetFormatPr defaultColWidth="9.00390625" defaultRowHeight="12.75"/>
  <cols>
    <col min="1" max="1" width="23.25390625" style="27" customWidth="1"/>
    <col min="2" max="2" width="10.25390625" style="0" customWidth="1"/>
    <col min="3" max="3" width="10.75390625" style="0" customWidth="1"/>
    <col min="4" max="5" width="8.375" style="0" customWidth="1"/>
    <col min="6" max="8" width="8.25390625" style="0" customWidth="1"/>
    <col min="9" max="9" width="7.75390625" style="0" customWidth="1"/>
    <col min="10" max="10" width="10.375" style="0" customWidth="1"/>
    <col min="11" max="13" width="8.00390625" style="0" customWidth="1"/>
    <col min="14" max="14" width="9.625" style="0" customWidth="1"/>
    <col min="15" max="15" width="7.875" style="0" customWidth="1"/>
    <col min="16" max="16" width="8.25390625" style="0" customWidth="1"/>
    <col min="17" max="18" width="8.00390625" style="0" customWidth="1"/>
    <col min="19" max="19" width="9.625" style="0" customWidth="1"/>
    <col min="20" max="21" width="7.75390625" style="0" customWidth="1"/>
    <col min="22" max="22" width="8.125" style="0" customWidth="1"/>
    <col min="23" max="23" width="9.75390625" style="0" customWidth="1"/>
    <col min="24" max="24" width="9.625" style="0" customWidth="1"/>
    <col min="25" max="26" width="8.625" style="0" customWidth="1"/>
    <col min="27" max="27" width="7.00390625" style="0" customWidth="1"/>
    <col min="29" max="29" width="8.125" style="0" customWidth="1"/>
    <col min="30" max="30" width="12.75390625" style="0" customWidth="1"/>
    <col min="31" max="31" width="13.00390625" style="0" customWidth="1"/>
    <col min="32" max="33" width="8.375" style="0" customWidth="1"/>
    <col min="34" max="34" width="12.375" style="0" customWidth="1"/>
    <col min="35" max="35" width="12.125" style="0" customWidth="1"/>
    <col min="36" max="36" width="8.75390625" style="0" customWidth="1"/>
    <col min="37" max="37" width="8.25390625" style="0" customWidth="1"/>
    <col min="38" max="38" width="11.125" style="0" customWidth="1"/>
    <col min="39" max="39" width="9.00390625" style="0" customWidth="1"/>
    <col min="40" max="40" width="9.75390625" style="0" customWidth="1"/>
    <col min="41" max="41" width="7.625" style="0" customWidth="1"/>
    <col min="42" max="42" width="9.875" style="0" customWidth="1"/>
    <col min="43" max="43" width="8.125" style="0" customWidth="1"/>
    <col min="44" max="45" width="11.125" style="0" customWidth="1"/>
    <col min="46" max="47" width="9.00390625" style="0" customWidth="1"/>
    <col min="48" max="48" width="10.75390625" style="0" customWidth="1"/>
    <col min="49" max="49" width="10.125" style="0" customWidth="1"/>
    <col min="50" max="50" width="9.00390625" style="0" customWidth="1"/>
    <col min="51" max="51" width="8.25390625" style="0" customWidth="1"/>
    <col min="53" max="53" width="11.625" style="0" bestFit="1" customWidth="1"/>
    <col min="56" max="56" width="6.375" style="0" customWidth="1"/>
    <col min="57" max="57" width="6.25390625" style="0" customWidth="1"/>
    <col min="58" max="58" width="6.00390625" style="0" customWidth="1"/>
    <col min="59" max="59" width="8.375" style="0" customWidth="1"/>
  </cols>
  <sheetData>
    <row r="1" spans="9:43" ht="18">
      <c r="I1" s="20"/>
      <c r="J1" s="20"/>
      <c r="K1" s="20"/>
      <c r="L1" s="20"/>
      <c r="M1" s="20"/>
      <c r="N1" s="12"/>
      <c r="O1" s="20"/>
      <c r="P1" s="20"/>
      <c r="Q1" s="20"/>
      <c r="R1" s="20"/>
      <c r="S1" s="20"/>
      <c r="T1" s="20"/>
      <c r="AQ1" s="21"/>
    </row>
    <row r="2" spans="9:43" ht="18">
      <c r="I2" s="12" t="s">
        <v>38</v>
      </c>
      <c r="J2" s="20"/>
      <c r="K2" s="20"/>
      <c r="L2" s="20"/>
      <c r="M2" s="20"/>
      <c r="N2" s="12"/>
      <c r="O2" s="20"/>
      <c r="P2" s="20"/>
      <c r="Q2" s="20"/>
      <c r="R2" s="20"/>
      <c r="S2" s="20"/>
      <c r="T2" s="20"/>
      <c r="AL2" s="21" t="s">
        <v>38</v>
      </c>
      <c r="AQ2" s="21"/>
    </row>
    <row r="3" spans="9:48" ht="18">
      <c r="I3" s="12" t="s">
        <v>39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AL3" s="21" t="s">
        <v>39</v>
      </c>
      <c r="AM3" s="22"/>
      <c r="AN3" s="22"/>
      <c r="AO3" s="22"/>
      <c r="AP3" s="22"/>
      <c r="AQ3" s="22"/>
      <c r="AR3" s="22"/>
      <c r="AS3" s="22"/>
      <c r="AT3" s="22"/>
      <c r="AU3" s="22"/>
      <c r="AV3" s="22"/>
    </row>
    <row r="4" spans="9:48" ht="18">
      <c r="I4" s="12" t="s">
        <v>124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AL4" s="21" t="str">
        <f>I4</f>
        <v>за январь-июнь 2009 года по Ичалковскому району</v>
      </c>
      <c r="AM4" s="22"/>
      <c r="AN4" s="22"/>
      <c r="AO4" s="22"/>
      <c r="AP4" s="22"/>
      <c r="AQ4" s="22"/>
      <c r="AR4" s="22"/>
      <c r="AS4" s="22"/>
      <c r="AT4" s="22"/>
      <c r="AU4" s="22"/>
      <c r="AV4" s="22"/>
    </row>
    <row r="5" spans="9:38" ht="18">
      <c r="I5" s="12"/>
      <c r="AL5" s="12"/>
    </row>
    <row r="6" spans="1:64" ht="12.75">
      <c r="A6" s="28" t="s">
        <v>0</v>
      </c>
      <c r="B6" s="1"/>
      <c r="C6" s="2" t="s">
        <v>28</v>
      </c>
      <c r="D6" s="2"/>
      <c r="E6" s="2"/>
      <c r="F6" s="2"/>
      <c r="G6" s="2"/>
      <c r="H6" s="3"/>
      <c r="I6" s="1"/>
      <c r="J6" s="2"/>
      <c r="K6" s="2" t="s">
        <v>29</v>
      </c>
      <c r="L6" s="2"/>
      <c r="M6" s="2"/>
      <c r="N6" s="2"/>
      <c r="O6" s="3"/>
      <c r="P6" s="1"/>
      <c r="Q6" s="2"/>
      <c r="R6" s="2" t="s">
        <v>30</v>
      </c>
      <c r="S6" s="2"/>
      <c r="T6" s="2"/>
      <c r="U6" s="2"/>
      <c r="V6" s="3"/>
      <c r="W6" s="1"/>
      <c r="X6" s="2"/>
      <c r="Y6" s="2" t="s">
        <v>31</v>
      </c>
      <c r="Z6" s="2"/>
      <c r="AA6" s="2"/>
      <c r="AB6" s="2"/>
      <c r="AC6" s="3"/>
      <c r="AD6" s="1"/>
      <c r="AE6" s="2"/>
      <c r="AF6" s="2" t="s">
        <v>32</v>
      </c>
      <c r="AG6" s="2"/>
      <c r="AH6" s="2"/>
      <c r="AI6" s="2"/>
      <c r="AJ6" s="3"/>
      <c r="AK6" s="2"/>
      <c r="AL6" s="2"/>
      <c r="AM6" s="2" t="s">
        <v>33</v>
      </c>
      <c r="AN6" s="2"/>
      <c r="AO6" s="2"/>
      <c r="AP6" s="2"/>
      <c r="AQ6" s="3"/>
      <c r="AR6" s="1"/>
      <c r="AS6" s="2" t="s">
        <v>35</v>
      </c>
      <c r="AT6" s="2"/>
      <c r="AU6" s="2"/>
      <c r="AV6" s="2"/>
      <c r="AW6" s="2"/>
      <c r="AX6" s="9"/>
      <c r="AY6" s="4" t="s">
        <v>40</v>
      </c>
      <c r="AZ6" s="2" t="s">
        <v>82</v>
      </c>
      <c r="BA6" s="2"/>
      <c r="BB6" s="3"/>
      <c r="BC6" s="2"/>
      <c r="BD6" s="326" t="s">
        <v>79</v>
      </c>
      <c r="BE6" s="327"/>
      <c r="BF6" s="327"/>
      <c r="BG6" s="328"/>
      <c r="BH6" s="9"/>
      <c r="BI6" s="2" t="s">
        <v>104</v>
      </c>
      <c r="BJ6" s="2"/>
      <c r="BK6" s="3"/>
      <c r="BL6" s="3"/>
    </row>
    <row r="7" spans="1:64" ht="12.75">
      <c r="A7" s="29" t="s">
        <v>1</v>
      </c>
      <c r="B7" s="4" t="s">
        <v>24</v>
      </c>
      <c r="C7" s="4" t="s">
        <v>26</v>
      </c>
      <c r="D7" s="4" t="s">
        <v>27</v>
      </c>
      <c r="E7" s="4" t="s">
        <v>108</v>
      </c>
      <c r="F7" s="4" t="s">
        <v>24</v>
      </c>
      <c r="G7" s="4" t="s">
        <v>26</v>
      </c>
      <c r="H7" s="4" t="s">
        <v>27</v>
      </c>
      <c r="I7" s="4" t="s">
        <v>24</v>
      </c>
      <c r="J7" s="4" t="s">
        <v>26</v>
      </c>
      <c r="K7" s="4" t="s">
        <v>27</v>
      </c>
      <c r="L7" s="4" t="s">
        <v>108</v>
      </c>
      <c r="M7" s="4" t="s">
        <v>24</v>
      </c>
      <c r="N7" s="4" t="s">
        <v>26</v>
      </c>
      <c r="O7" s="4" t="s">
        <v>27</v>
      </c>
      <c r="P7" s="4" t="s">
        <v>24</v>
      </c>
      <c r="Q7" s="4" t="s">
        <v>26</v>
      </c>
      <c r="R7" s="4" t="s">
        <v>27</v>
      </c>
      <c r="S7" s="4" t="s">
        <v>108</v>
      </c>
      <c r="T7" s="4" t="s">
        <v>24</v>
      </c>
      <c r="U7" s="4" t="s">
        <v>26</v>
      </c>
      <c r="V7" s="4" t="s">
        <v>27</v>
      </c>
      <c r="W7" s="4" t="s">
        <v>24</v>
      </c>
      <c r="X7" s="4" t="s">
        <v>26</v>
      </c>
      <c r="Y7" s="4" t="s">
        <v>27</v>
      </c>
      <c r="Z7" s="4" t="s">
        <v>108</v>
      </c>
      <c r="AA7" s="4" t="s">
        <v>24</v>
      </c>
      <c r="AB7" s="4" t="s">
        <v>26</v>
      </c>
      <c r="AC7" s="4" t="s">
        <v>27</v>
      </c>
      <c r="AD7" s="4" t="s">
        <v>24</v>
      </c>
      <c r="AE7" s="8" t="s">
        <v>26</v>
      </c>
      <c r="AF7" s="8" t="s">
        <v>27</v>
      </c>
      <c r="AG7" s="4" t="s">
        <v>108</v>
      </c>
      <c r="AH7" s="8" t="s">
        <v>24</v>
      </c>
      <c r="AI7" s="8" t="s">
        <v>26</v>
      </c>
      <c r="AJ7" s="8" t="s">
        <v>27</v>
      </c>
      <c r="AK7" s="4" t="s">
        <v>24</v>
      </c>
      <c r="AL7" s="4" t="s">
        <v>26</v>
      </c>
      <c r="AM7" s="4" t="s">
        <v>27</v>
      </c>
      <c r="AN7" s="4" t="s">
        <v>108</v>
      </c>
      <c r="AO7" s="4" t="s">
        <v>24</v>
      </c>
      <c r="AP7" s="4" t="s">
        <v>26</v>
      </c>
      <c r="AQ7" s="4" t="s">
        <v>27</v>
      </c>
      <c r="AR7" s="4" t="s">
        <v>24</v>
      </c>
      <c r="AS7" s="4" t="s">
        <v>26</v>
      </c>
      <c r="AT7" s="4" t="s">
        <v>27</v>
      </c>
      <c r="AU7" s="4" t="s">
        <v>108</v>
      </c>
      <c r="AV7" s="4" t="s">
        <v>24</v>
      </c>
      <c r="AW7" s="6" t="s">
        <v>26</v>
      </c>
      <c r="AX7" s="4" t="s">
        <v>27</v>
      </c>
      <c r="AY7" s="19" t="s">
        <v>41</v>
      </c>
      <c r="AZ7" s="19" t="s">
        <v>24</v>
      </c>
      <c r="BA7" s="19" t="s">
        <v>26</v>
      </c>
      <c r="BB7" s="19" t="s">
        <v>55</v>
      </c>
      <c r="BC7" s="4" t="s">
        <v>108</v>
      </c>
      <c r="BD7" s="19" t="s">
        <v>51</v>
      </c>
      <c r="BE7" s="19" t="s">
        <v>24</v>
      </c>
      <c r="BF7" s="117" t="s">
        <v>26</v>
      </c>
      <c r="BG7" s="117" t="s">
        <v>55</v>
      </c>
      <c r="BH7" s="4" t="s">
        <v>108</v>
      </c>
      <c r="BI7" s="19" t="s">
        <v>24</v>
      </c>
      <c r="BJ7" s="19" t="s">
        <v>26</v>
      </c>
      <c r="BK7" s="19" t="s">
        <v>55</v>
      </c>
      <c r="BL7" s="4" t="s">
        <v>108</v>
      </c>
    </row>
    <row r="8" spans="1:64" ht="12.75">
      <c r="A8" s="29"/>
      <c r="B8" s="5" t="s">
        <v>25</v>
      </c>
      <c r="C8" s="5" t="s">
        <v>25</v>
      </c>
      <c r="D8" s="5"/>
      <c r="E8" s="5" t="s">
        <v>109</v>
      </c>
      <c r="F8" s="5" t="s">
        <v>34</v>
      </c>
      <c r="G8" s="5" t="s">
        <v>34</v>
      </c>
      <c r="H8" s="5"/>
      <c r="I8" s="5" t="s">
        <v>25</v>
      </c>
      <c r="J8" s="5" t="s">
        <v>25</v>
      </c>
      <c r="K8" s="5"/>
      <c r="L8" s="5" t="s">
        <v>109</v>
      </c>
      <c r="M8" s="5" t="s">
        <v>34</v>
      </c>
      <c r="N8" s="5" t="s">
        <v>34</v>
      </c>
      <c r="O8" s="5"/>
      <c r="P8" s="5" t="s">
        <v>25</v>
      </c>
      <c r="Q8" s="5" t="s">
        <v>25</v>
      </c>
      <c r="R8" s="5"/>
      <c r="S8" s="5" t="s">
        <v>109</v>
      </c>
      <c r="T8" s="5" t="s">
        <v>34</v>
      </c>
      <c r="U8" s="5" t="s">
        <v>34</v>
      </c>
      <c r="V8" s="5"/>
      <c r="W8" s="5" t="s">
        <v>25</v>
      </c>
      <c r="X8" s="5" t="s">
        <v>25</v>
      </c>
      <c r="Y8" s="5"/>
      <c r="Z8" s="5" t="s">
        <v>109</v>
      </c>
      <c r="AA8" s="5" t="s">
        <v>34</v>
      </c>
      <c r="AB8" s="5" t="s">
        <v>34</v>
      </c>
      <c r="AC8" s="5"/>
      <c r="AD8" s="5" t="s">
        <v>25</v>
      </c>
      <c r="AE8" s="5" t="s">
        <v>25</v>
      </c>
      <c r="AF8" s="5"/>
      <c r="AG8" s="5" t="s">
        <v>109</v>
      </c>
      <c r="AH8" s="5" t="s">
        <v>34</v>
      </c>
      <c r="AI8" s="5" t="s">
        <v>34</v>
      </c>
      <c r="AJ8" s="5"/>
      <c r="AK8" s="5" t="s">
        <v>25</v>
      </c>
      <c r="AL8" s="5" t="s">
        <v>25</v>
      </c>
      <c r="AM8" s="5"/>
      <c r="AN8" s="5" t="s">
        <v>109</v>
      </c>
      <c r="AO8" s="5" t="s">
        <v>34</v>
      </c>
      <c r="AP8" s="5" t="s">
        <v>34</v>
      </c>
      <c r="AQ8" s="5"/>
      <c r="AR8" s="5" t="s">
        <v>25</v>
      </c>
      <c r="AS8" s="5" t="s">
        <v>25</v>
      </c>
      <c r="AT8" s="5"/>
      <c r="AU8" s="5" t="s">
        <v>109</v>
      </c>
      <c r="AV8" s="5" t="s">
        <v>34</v>
      </c>
      <c r="AW8" s="7" t="s">
        <v>34</v>
      </c>
      <c r="AX8" s="5"/>
      <c r="AY8" s="24" t="s">
        <v>50</v>
      </c>
      <c r="AZ8" s="19" t="s">
        <v>81</v>
      </c>
      <c r="BA8" s="19" t="s">
        <v>80</v>
      </c>
      <c r="BC8" s="5" t="s">
        <v>109</v>
      </c>
      <c r="BD8" s="19" t="s">
        <v>52</v>
      </c>
      <c r="BE8" s="19" t="s">
        <v>80</v>
      </c>
      <c r="BF8" s="19" t="s">
        <v>80</v>
      </c>
      <c r="BG8" s="8"/>
      <c r="BH8" s="5" t="s">
        <v>109</v>
      </c>
      <c r="BI8" s="19" t="s">
        <v>81</v>
      </c>
      <c r="BJ8" s="19" t="s">
        <v>80</v>
      </c>
      <c r="BL8" s="5" t="s">
        <v>109</v>
      </c>
    </row>
    <row r="9" spans="1:64" ht="18">
      <c r="A9" s="35" t="s">
        <v>2</v>
      </c>
      <c r="B9" s="36">
        <v>164</v>
      </c>
      <c r="C9" s="36">
        <v>290.7</v>
      </c>
      <c r="D9" s="36">
        <f>C9/B9*100</f>
        <v>177.2560975609756</v>
      </c>
      <c r="E9" s="36">
        <v>80.66037735849059</v>
      </c>
      <c r="F9" s="36">
        <v>28</v>
      </c>
      <c r="G9" s="37">
        <v>61.6</v>
      </c>
      <c r="H9" s="36">
        <f>G9/F9*100</f>
        <v>220.00000000000003</v>
      </c>
      <c r="I9" s="37">
        <v>441</v>
      </c>
      <c r="J9" s="37">
        <v>315.3</v>
      </c>
      <c r="K9" s="36">
        <f>J9/I9*100</f>
        <v>71.49659863945578</v>
      </c>
      <c r="L9" s="36">
        <v>60.92753623188406</v>
      </c>
      <c r="M9" s="46">
        <v>115</v>
      </c>
      <c r="N9" s="37">
        <v>91.4</v>
      </c>
      <c r="O9" s="36">
        <f>N9/M9*100</f>
        <v>79.47826086956522</v>
      </c>
      <c r="P9" s="36">
        <v>27</v>
      </c>
      <c r="Q9" s="36">
        <v>54.4</v>
      </c>
      <c r="R9" s="36">
        <f>Q9/P9*100</f>
        <v>201.48148148148147</v>
      </c>
      <c r="S9" s="36">
        <v>124.77064220183485</v>
      </c>
      <c r="T9" s="37">
        <v>5</v>
      </c>
      <c r="U9" s="37">
        <v>9.6</v>
      </c>
      <c r="V9" s="36">
        <f>U9/T9*100</f>
        <v>192</v>
      </c>
      <c r="W9" s="36">
        <v>19</v>
      </c>
      <c r="X9" s="36">
        <v>16.9</v>
      </c>
      <c r="Y9" s="36">
        <f>X9/W9*100</f>
        <v>88.94736842105262</v>
      </c>
      <c r="Z9" s="36">
        <v>159.43396226415095</v>
      </c>
      <c r="AA9" s="38">
        <v>4</v>
      </c>
      <c r="AB9" s="36">
        <v>6.2</v>
      </c>
      <c r="AC9" s="36">
        <f>AB9/AA9*100</f>
        <v>155</v>
      </c>
      <c r="AD9" s="46">
        <v>66309</v>
      </c>
      <c r="AE9" s="36">
        <v>71139.8</v>
      </c>
      <c r="AF9" s="36">
        <f>AE9/AD9*100</f>
        <v>107.28528555701338</v>
      </c>
      <c r="AG9" s="36">
        <v>113.31865162305952</v>
      </c>
      <c r="AH9" s="36">
        <v>12731</v>
      </c>
      <c r="AI9" s="36">
        <v>15296.8</v>
      </c>
      <c r="AJ9" s="36">
        <f>AI9/AH9*100</f>
        <v>120.15395491320398</v>
      </c>
      <c r="AK9" s="38">
        <v>1878</v>
      </c>
      <c r="AL9" s="36">
        <v>2188.9</v>
      </c>
      <c r="AM9" s="36">
        <f>AL9/AK9*100</f>
        <v>116.5548455804047</v>
      </c>
      <c r="AN9" s="36">
        <v>130.18318068276434</v>
      </c>
      <c r="AO9" s="46">
        <v>340</v>
      </c>
      <c r="AP9" s="36">
        <v>431.1</v>
      </c>
      <c r="AQ9" s="36">
        <f>AP9/AO9*100</f>
        <v>126.79411764705884</v>
      </c>
      <c r="AR9" s="41">
        <v>3039.5</v>
      </c>
      <c r="AS9" s="41">
        <v>3140.2</v>
      </c>
      <c r="AT9" s="42">
        <f>AS9/AR9*100</f>
        <v>103.31304490870208</v>
      </c>
      <c r="AU9" s="42">
        <v>122.94260433795318</v>
      </c>
      <c r="AV9" s="41">
        <v>585.2</v>
      </c>
      <c r="AW9" s="41">
        <v>647.3</v>
      </c>
      <c r="AX9" s="42">
        <f>AW9/AV9*100</f>
        <v>110.61175666438822</v>
      </c>
      <c r="AY9" s="36">
        <v>99.95462206664075</v>
      </c>
      <c r="AZ9" s="77">
        <v>4415</v>
      </c>
      <c r="BA9" s="82">
        <v>7609.8</v>
      </c>
      <c r="BB9" s="82">
        <f>BA9/AZ9*100</f>
        <v>172.36240090600228</v>
      </c>
      <c r="BC9" s="82">
        <v>121.19445771619685</v>
      </c>
      <c r="BD9" s="119">
        <v>28</v>
      </c>
      <c r="BE9" s="77">
        <v>7</v>
      </c>
      <c r="BF9" s="77">
        <v>27</v>
      </c>
      <c r="BG9" s="82">
        <f>BF9/BE9*100</f>
        <v>385.7142857142857</v>
      </c>
      <c r="BH9" s="125">
        <v>128.57142857142858</v>
      </c>
      <c r="BI9" s="77">
        <v>470</v>
      </c>
      <c r="BJ9" s="77">
        <v>517</v>
      </c>
      <c r="BK9" s="82">
        <f>BJ9/BI9*100</f>
        <v>110.00000000000001</v>
      </c>
      <c r="BL9" s="82">
        <v>181.40350877192984</v>
      </c>
    </row>
    <row r="10" spans="1:64" ht="18">
      <c r="A10" s="35" t="s">
        <v>3</v>
      </c>
      <c r="B10" s="36">
        <v>119</v>
      </c>
      <c r="C10" s="36">
        <v>259.7</v>
      </c>
      <c r="D10" s="36">
        <f aca="true" t="shared" si="0" ref="D10:D29">C10/B10*100</f>
        <v>218.23529411764704</v>
      </c>
      <c r="E10" s="36">
        <v>98.82039573820394</v>
      </c>
      <c r="F10" s="36">
        <v>24</v>
      </c>
      <c r="G10" s="37">
        <v>61.2</v>
      </c>
      <c r="H10" s="36">
        <f aca="true" t="shared" si="1" ref="H10:H30">G10/F10*100</f>
        <v>255.00000000000003</v>
      </c>
      <c r="I10" s="37">
        <v>633</v>
      </c>
      <c r="J10" s="37">
        <v>502</v>
      </c>
      <c r="K10" s="36">
        <f aca="true" t="shared" si="2" ref="K10:K30">J10/I10*100</f>
        <v>79.30489731437599</v>
      </c>
      <c r="L10" s="36">
        <v>68.34581347855683</v>
      </c>
      <c r="M10" s="46">
        <v>160</v>
      </c>
      <c r="N10" s="37">
        <v>126.5</v>
      </c>
      <c r="O10" s="36">
        <f aca="true" t="shared" si="3" ref="O10:O30">N10/M10*100</f>
        <v>79.0625</v>
      </c>
      <c r="P10" s="36">
        <v>18</v>
      </c>
      <c r="Q10" s="36">
        <v>34</v>
      </c>
      <c r="R10" s="36">
        <f aca="true" t="shared" si="4" ref="R10:R30">Q10/P10*100</f>
        <v>188.88888888888889</v>
      </c>
      <c r="S10" s="36">
        <v>1360</v>
      </c>
      <c r="T10" s="37">
        <v>5</v>
      </c>
      <c r="U10" s="37"/>
      <c r="V10" s="36">
        <f aca="true" t="shared" si="5" ref="V10:V30">U10/T10*100</f>
        <v>0</v>
      </c>
      <c r="W10" s="36">
        <v>53</v>
      </c>
      <c r="X10" s="36">
        <v>17.1</v>
      </c>
      <c r="Y10" s="36">
        <f aca="true" t="shared" si="6" ref="Y10:Y30">X10/W10*100</f>
        <v>32.26415094339623</v>
      </c>
      <c r="Z10" s="36">
        <v>27.142857142857142</v>
      </c>
      <c r="AA10" s="38">
        <v>14</v>
      </c>
      <c r="AB10" s="36">
        <v>0.4</v>
      </c>
      <c r="AC10" s="36">
        <f aca="true" t="shared" si="7" ref="AC10:AC30">AB10/AA10*100</f>
        <v>2.857142857142857</v>
      </c>
      <c r="AD10" s="46">
        <v>7116</v>
      </c>
      <c r="AE10" s="36">
        <v>7128.2</v>
      </c>
      <c r="AF10" s="36">
        <f aca="true" t="shared" si="8" ref="AF10:AF30">AE10/AD10*100</f>
        <v>100.17144463181562</v>
      </c>
      <c r="AG10" s="36">
        <v>102.5715266817864</v>
      </c>
      <c r="AH10" s="36">
        <v>1554</v>
      </c>
      <c r="AI10" s="36">
        <v>1515.2</v>
      </c>
      <c r="AJ10" s="36">
        <f aca="true" t="shared" si="9" ref="AJ10:AJ30">AI10/AH10*100</f>
        <v>97.50321750321751</v>
      </c>
      <c r="AK10" s="38">
        <v>223</v>
      </c>
      <c r="AL10" s="36">
        <v>263.4</v>
      </c>
      <c r="AM10" s="36">
        <f aca="true" t="shared" si="10" ref="AM10:AM30">AL10/AK10*100</f>
        <v>118.1165919282511</v>
      </c>
      <c r="AN10" s="36">
        <v>118.1165919282511</v>
      </c>
      <c r="AO10" s="46">
        <v>42</v>
      </c>
      <c r="AP10" s="36">
        <v>46</v>
      </c>
      <c r="AQ10" s="36">
        <f aca="true" t="shared" si="11" ref="AQ10:AQ30">AP10/AO10*100</f>
        <v>109.52380952380953</v>
      </c>
      <c r="AR10" s="41">
        <v>354.2</v>
      </c>
      <c r="AS10" s="41">
        <v>361.5</v>
      </c>
      <c r="AT10" s="42">
        <f aca="true" t="shared" si="12" ref="AT10:AT32">AS10/AR10*100</f>
        <v>102.06098249576512</v>
      </c>
      <c r="AU10" s="36">
        <v>114.21800947867298</v>
      </c>
      <c r="AV10" s="37">
        <v>50.9</v>
      </c>
      <c r="AW10" s="37">
        <v>46.1</v>
      </c>
      <c r="AX10" s="42">
        <f aca="true" t="shared" si="13" ref="AX10:AX32">AW10/AV10*100</f>
        <v>90.56974459724951</v>
      </c>
      <c r="AY10" s="36">
        <v>99.96046493239503</v>
      </c>
      <c r="AZ10" s="77">
        <v>15616</v>
      </c>
      <c r="BA10" s="82">
        <v>15350</v>
      </c>
      <c r="BB10" s="82">
        <f aca="true" t="shared" si="14" ref="BB10:BB30">BA10/AZ10*100</f>
        <v>98.29661885245902</v>
      </c>
      <c r="BC10" s="82"/>
      <c r="BD10" s="119">
        <v>32</v>
      </c>
      <c r="BE10" s="77">
        <v>8</v>
      </c>
      <c r="BF10" s="77">
        <v>32</v>
      </c>
      <c r="BG10" s="82">
        <f aca="true" t="shared" si="15" ref="BG10:BG30">BF10/BE10*100</f>
        <v>400</v>
      </c>
      <c r="BH10" s="125"/>
      <c r="BI10" s="77"/>
      <c r="BJ10" s="78"/>
      <c r="BK10" s="82"/>
      <c r="BL10" s="82"/>
    </row>
    <row r="11" spans="1:64" ht="18">
      <c r="A11" s="35" t="s">
        <v>4</v>
      </c>
      <c r="B11" s="36">
        <v>30</v>
      </c>
      <c r="C11" s="36">
        <v>47</v>
      </c>
      <c r="D11" s="36">
        <f t="shared" si="0"/>
        <v>156.66666666666666</v>
      </c>
      <c r="E11" s="36">
        <v>101.29310344827587</v>
      </c>
      <c r="F11" s="36">
        <v>8</v>
      </c>
      <c r="G11" s="37">
        <v>11.7</v>
      </c>
      <c r="H11" s="36">
        <f t="shared" si="1"/>
        <v>146.25</v>
      </c>
      <c r="I11" s="37">
        <v>0</v>
      </c>
      <c r="J11" s="37">
        <v>0</v>
      </c>
      <c r="K11" s="36"/>
      <c r="L11" s="36"/>
      <c r="M11" s="46"/>
      <c r="N11" s="37"/>
      <c r="O11" s="36"/>
      <c r="P11" s="36">
        <v>7</v>
      </c>
      <c r="Q11" s="36">
        <v>11.3</v>
      </c>
      <c r="R11" s="36">
        <f t="shared" si="4"/>
        <v>161.42857142857144</v>
      </c>
      <c r="S11" s="36">
        <v>82.48175182481752</v>
      </c>
      <c r="T11" s="37">
        <v>1</v>
      </c>
      <c r="U11" s="37"/>
      <c r="V11" s="36">
        <f t="shared" si="5"/>
        <v>0</v>
      </c>
      <c r="W11" s="36">
        <v>0</v>
      </c>
      <c r="X11" s="36">
        <v>0</v>
      </c>
      <c r="Y11" s="36"/>
      <c r="Z11" s="36"/>
      <c r="AA11" s="38"/>
      <c r="AB11" s="36"/>
      <c r="AC11" s="36"/>
      <c r="AD11" s="46">
        <v>1155</v>
      </c>
      <c r="AE11" s="36">
        <v>1053.8</v>
      </c>
      <c r="AF11" s="36">
        <f t="shared" si="8"/>
        <v>91.23809523809523</v>
      </c>
      <c r="AG11" s="36">
        <v>78.29240592489111</v>
      </c>
      <c r="AH11" s="36">
        <v>280</v>
      </c>
      <c r="AI11" s="36">
        <v>192.9</v>
      </c>
      <c r="AJ11" s="36">
        <f t="shared" si="9"/>
        <v>68.89285714285714</v>
      </c>
      <c r="AK11" s="38">
        <v>40</v>
      </c>
      <c r="AL11" s="36">
        <v>49</v>
      </c>
      <c r="AM11" s="36">
        <f t="shared" si="10"/>
        <v>122.50000000000001</v>
      </c>
      <c r="AN11" s="36">
        <v>153.125</v>
      </c>
      <c r="AO11" s="46">
        <v>7</v>
      </c>
      <c r="AP11" s="36">
        <v>9</v>
      </c>
      <c r="AQ11" s="36">
        <f t="shared" si="11"/>
        <v>128.57142857142858</v>
      </c>
      <c r="AR11" s="41">
        <v>45</v>
      </c>
      <c r="AS11" s="41">
        <v>46.4</v>
      </c>
      <c r="AT11" s="42">
        <f t="shared" si="12"/>
        <v>103.11111111111111</v>
      </c>
      <c r="AU11" s="36">
        <v>119.58762886597938</v>
      </c>
      <c r="AV11" s="37">
        <v>6.6</v>
      </c>
      <c r="AW11" s="37">
        <v>7</v>
      </c>
      <c r="AX11" s="42">
        <f t="shared" si="13"/>
        <v>106.06060606060606</v>
      </c>
      <c r="AY11" s="36">
        <v>100</v>
      </c>
      <c r="AZ11" s="77">
        <v>50</v>
      </c>
      <c r="BA11" s="82">
        <v>50</v>
      </c>
      <c r="BB11" s="82">
        <f t="shared" si="14"/>
        <v>100</v>
      </c>
      <c r="BC11" s="82"/>
      <c r="BD11" s="119">
        <v>7</v>
      </c>
      <c r="BE11" s="77">
        <v>3</v>
      </c>
      <c r="BF11" s="77"/>
      <c r="BG11" s="82">
        <f t="shared" si="15"/>
        <v>0</v>
      </c>
      <c r="BH11" s="125"/>
      <c r="BI11" s="77"/>
      <c r="BJ11" s="78"/>
      <c r="BK11" s="82"/>
      <c r="BL11" s="82"/>
    </row>
    <row r="12" spans="1:64" ht="18">
      <c r="A12" s="35" t="s">
        <v>5</v>
      </c>
      <c r="B12" s="36">
        <v>50</v>
      </c>
      <c r="C12" s="36">
        <v>114.1</v>
      </c>
      <c r="D12" s="36">
        <f t="shared" si="0"/>
        <v>228.2</v>
      </c>
      <c r="E12" s="36">
        <v>107.74315391879131</v>
      </c>
      <c r="F12" s="36">
        <v>13</v>
      </c>
      <c r="G12" s="37">
        <v>28</v>
      </c>
      <c r="H12" s="36">
        <f t="shared" si="1"/>
        <v>215.3846153846154</v>
      </c>
      <c r="I12" s="37">
        <v>0</v>
      </c>
      <c r="J12" s="37">
        <v>0</v>
      </c>
      <c r="K12" s="36"/>
      <c r="L12" s="36"/>
      <c r="M12" s="46"/>
      <c r="N12" s="37"/>
      <c r="O12" s="36"/>
      <c r="P12" s="36">
        <v>11</v>
      </c>
      <c r="Q12" s="36">
        <v>11</v>
      </c>
      <c r="R12" s="36">
        <f t="shared" si="4"/>
        <v>100</v>
      </c>
      <c r="S12" s="36">
        <v>66.66666666666666</v>
      </c>
      <c r="T12" s="37">
        <v>2</v>
      </c>
      <c r="U12" s="37">
        <v>2</v>
      </c>
      <c r="V12" s="36">
        <f t="shared" si="5"/>
        <v>100</v>
      </c>
      <c r="W12" s="36">
        <v>0</v>
      </c>
      <c r="X12" s="36">
        <v>0</v>
      </c>
      <c r="Y12" s="36"/>
      <c r="Z12" s="36"/>
      <c r="AA12" s="38"/>
      <c r="AB12" s="36"/>
      <c r="AC12" s="36"/>
      <c r="AD12" s="46">
        <v>1020</v>
      </c>
      <c r="AE12" s="36">
        <v>1081.5</v>
      </c>
      <c r="AF12" s="36">
        <f t="shared" si="8"/>
        <v>106.02941176470588</v>
      </c>
      <c r="AG12" s="36">
        <v>104.82503175621756</v>
      </c>
      <c r="AH12" s="36">
        <v>216</v>
      </c>
      <c r="AI12" s="36">
        <v>276.7</v>
      </c>
      <c r="AJ12" s="36">
        <f t="shared" si="9"/>
        <v>128.10185185185185</v>
      </c>
      <c r="AK12" s="38">
        <v>56</v>
      </c>
      <c r="AL12" s="36">
        <v>43</v>
      </c>
      <c r="AM12" s="36">
        <f t="shared" si="10"/>
        <v>76.78571428571429</v>
      </c>
      <c r="AN12" s="36">
        <v>165.3846153846154</v>
      </c>
      <c r="AO12" s="46">
        <v>10</v>
      </c>
      <c r="AP12" s="36">
        <v>7</v>
      </c>
      <c r="AQ12" s="36">
        <f t="shared" si="11"/>
        <v>70</v>
      </c>
      <c r="AR12" s="41">
        <v>86.2</v>
      </c>
      <c r="AS12" s="41">
        <v>90.2</v>
      </c>
      <c r="AT12" s="42">
        <f t="shared" si="12"/>
        <v>104.64037122969839</v>
      </c>
      <c r="AU12" s="36">
        <v>105.12820512820514</v>
      </c>
      <c r="AV12" s="37">
        <v>18.3</v>
      </c>
      <c r="AW12" s="37">
        <v>20</v>
      </c>
      <c r="AX12" s="42">
        <f t="shared" si="13"/>
        <v>109.28961748633878</v>
      </c>
      <c r="AY12" s="36">
        <v>101.67806090739589</v>
      </c>
      <c r="AZ12" s="77">
        <v>222</v>
      </c>
      <c r="BA12" s="82"/>
      <c r="BB12" s="82">
        <f t="shared" si="14"/>
        <v>0</v>
      </c>
      <c r="BC12" s="82">
        <v>0</v>
      </c>
      <c r="BD12" s="119">
        <v>12</v>
      </c>
      <c r="BE12" s="77">
        <v>4</v>
      </c>
      <c r="BF12" s="77"/>
      <c r="BG12" s="82">
        <f t="shared" si="15"/>
        <v>0</v>
      </c>
      <c r="BH12" s="125">
        <v>0</v>
      </c>
      <c r="BI12" s="77"/>
      <c r="BJ12" s="78"/>
      <c r="BK12" s="82"/>
      <c r="BL12" s="82"/>
    </row>
    <row r="13" spans="1:64" ht="18">
      <c r="A13" s="35" t="s">
        <v>6</v>
      </c>
      <c r="B13" s="36">
        <v>6</v>
      </c>
      <c r="C13" s="36">
        <v>7.3</v>
      </c>
      <c r="D13" s="36">
        <f t="shared" si="0"/>
        <v>121.66666666666666</v>
      </c>
      <c r="E13" s="36">
        <v>59.83606557377049</v>
      </c>
      <c r="F13" s="36">
        <v>1</v>
      </c>
      <c r="G13" s="37">
        <v>1</v>
      </c>
      <c r="H13" s="36">
        <f t="shared" si="1"/>
        <v>100</v>
      </c>
      <c r="I13" s="37">
        <v>1270</v>
      </c>
      <c r="J13" s="37">
        <v>1281</v>
      </c>
      <c r="K13" s="36">
        <f t="shared" si="2"/>
        <v>100.86614173228345</v>
      </c>
      <c r="L13" s="36">
        <v>100.08594421439174</v>
      </c>
      <c r="M13" s="46">
        <v>244</v>
      </c>
      <c r="N13" s="37">
        <v>226.5</v>
      </c>
      <c r="O13" s="36">
        <f t="shared" si="3"/>
        <v>92.82786885245902</v>
      </c>
      <c r="P13" s="36">
        <v>4</v>
      </c>
      <c r="Q13" s="36">
        <v>4</v>
      </c>
      <c r="R13" s="36">
        <f t="shared" si="4"/>
        <v>100</v>
      </c>
      <c r="S13" s="36">
        <v>61.53846153846154</v>
      </c>
      <c r="T13" s="37">
        <v>1</v>
      </c>
      <c r="U13" s="37">
        <v>1</v>
      </c>
      <c r="V13" s="36">
        <f t="shared" si="5"/>
        <v>100</v>
      </c>
      <c r="W13" s="36">
        <v>80</v>
      </c>
      <c r="X13" s="36">
        <v>99.3</v>
      </c>
      <c r="Y13" s="36">
        <f t="shared" si="6"/>
        <v>124.125</v>
      </c>
      <c r="Z13" s="36">
        <v>98.21958456973294</v>
      </c>
      <c r="AA13" s="38">
        <v>13</v>
      </c>
      <c r="AB13" s="36">
        <v>18.7</v>
      </c>
      <c r="AC13" s="36">
        <f t="shared" si="7"/>
        <v>143.84615384615384</v>
      </c>
      <c r="AD13" s="46">
        <v>4095</v>
      </c>
      <c r="AE13" s="36">
        <v>3831.5</v>
      </c>
      <c r="AF13" s="36">
        <f t="shared" si="8"/>
        <v>93.56532356532357</v>
      </c>
      <c r="AG13" s="36">
        <v>95.26605837152175</v>
      </c>
      <c r="AH13" s="36">
        <v>960</v>
      </c>
      <c r="AI13" s="36">
        <v>761.4</v>
      </c>
      <c r="AJ13" s="36">
        <f t="shared" si="9"/>
        <v>79.3125</v>
      </c>
      <c r="AK13" s="38">
        <v>129</v>
      </c>
      <c r="AL13" s="36">
        <v>153.6</v>
      </c>
      <c r="AM13" s="36">
        <f t="shared" si="10"/>
        <v>119.06976744186046</v>
      </c>
      <c r="AN13" s="36">
        <v>91.97604790419162</v>
      </c>
      <c r="AO13" s="46">
        <v>25</v>
      </c>
      <c r="AP13" s="36">
        <v>30</v>
      </c>
      <c r="AQ13" s="36">
        <f t="shared" si="11"/>
        <v>120</v>
      </c>
      <c r="AR13" s="41">
        <v>214.6</v>
      </c>
      <c r="AS13" s="41">
        <v>221.8</v>
      </c>
      <c r="AT13" s="42">
        <f t="shared" si="12"/>
        <v>103.35507921714819</v>
      </c>
      <c r="AU13" s="36">
        <v>110.4031856645097</v>
      </c>
      <c r="AV13" s="37">
        <v>41.5</v>
      </c>
      <c r="AW13" s="37">
        <v>44.5</v>
      </c>
      <c r="AX13" s="42">
        <f t="shared" si="13"/>
        <v>107.2289156626506</v>
      </c>
      <c r="AY13" s="36">
        <v>101.93216423395988</v>
      </c>
      <c r="AZ13" s="77">
        <v>960</v>
      </c>
      <c r="BA13" s="82">
        <v>170</v>
      </c>
      <c r="BB13" s="82">
        <f t="shared" si="14"/>
        <v>17.708333333333336</v>
      </c>
      <c r="BC13" s="82">
        <v>5.379746835443038</v>
      </c>
      <c r="BD13" s="119">
        <v>2</v>
      </c>
      <c r="BE13" s="77">
        <v>0</v>
      </c>
      <c r="BF13" s="77"/>
      <c r="BG13" s="82"/>
      <c r="BH13" s="125"/>
      <c r="BI13" s="77"/>
      <c r="BJ13" s="78"/>
      <c r="BK13" s="82"/>
      <c r="BL13" s="82"/>
    </row>
    <row r="14" spans="1:64" ht="18">
      <c r="A14" s="35" t="s">
        <v>7</v>
      </c>
      <c r="B14" s="36">
        <v>30</v>
      </c>
      <c r="C14" s="36">
        <v>50.2</v>
      </c>
      <c r="D14" s="36">
        <f t="shared" si="0"/>
        <v>167.33333333333334</v>
      </c>
      <c r="E14" s="36">
        <v>83.94648829431439</v>
      </c>
      <c r="F14" s="36">
        <v>8</v>
      </c>
      <c r="G14" s="37">
        <v>12.8</v>
      </c>
      <c r="H14" s="36">
        <f t="shared" si="1"/>
        <v>160</v>
      </c>
      <c r="I14" s="37">
        <v>256</v>
      </c>
      <c r="J14" s="37">
        <v>284.8</v>
      </c>
      <c r="K14" s="36">
        <f t="shared" si="2"/>
        <v>111.25</v>
      </c>
      <c r="L14" s="36">
        <v>90.09807023093956</v>
      </c>
      <c r="M14" s="46">
        <v>85</v>
      </c>
      <c r="N14" s="37">
        <v>74.1</v>
      </c>
      <c r="O14" s="36">
        <f t="shared" si="3"/>
        <v>87.17647058823529</v>
      </c>
      <c r="P14" s="36">
        <v>9</v>
      </c>
      <c r="Q14" s="36">
        <v>9</v>
      </c>
      <c r="R14" s="36">
        <f t="shared" si="4"/>
        <v>100</v>
      </c>
      <c r="S14" s="36">
        <v>53.89221556886228</v>
      </c>
      <c r="T14" s="37">
        <v>2</v>
      </c>
      <c r="U14" s="37">
        <v>2</v>
      </c>
      <c r="V14" s="36">
        <f t="shared" si="5"/>
        <v>100</v>
      </c>
      <c r="W14" s="36">
        <v>23</v>
      </c>
      <c r="X14" s="36">
        <v>8.9</v>
      </c>
      <c r="Y14" s="36">
        <f t="shared" si="6"/>
        <v>38.69565217391305</v>
      </c>
      <c r="Z14" s="36">
        <v>33.45864661654135</v>
      </c>
      <c r="AA14" s="38">
        <v>4</v>
      </c>
      <c r="AB14" s="36"/>
      <c r="AC14" s="36">
        <f t="shared" si="7"/>
        <v>0</v>
      </c>
      <c r="AD14" s="46">
        <v>2699</v>
      </c>
      <c r="AE14" s="36">
        <v>2699</v>
      </c>
      <c r="AF14" s="36">
        <f t="shared" si="8"/>
        <v>100</v>
      </c>
      <c r="AG14" s="36">
        <v>98.46725412544232</v>
      </c>
      <c r="AH14" s="36">
        <v>646</v>
      </c>
      <c r="AI14" s="36">
        <v>674.9</v>
      </c>
      <c r="AJ14" s="36">
        <f t="shared" si="9"/>
        <v>104.47368421052632</v>
      </c>
      <c r="AK14" s="38">
        <v>130</v>
      </c>
      <c r="AL14" s="36">
        <v>134</v>
      </c>
      <c r="AM14" s="36">
        <f t="shared" si="10"/>
        <v>103.07692307692307</v>
      </c>
      <c r="AN14" s="36">
        <v>94.03508771929825</v>
      </c>
      <c r="AO14" s="46">
        <v>28</v>
      </c>
      <c r="AP14" s="36">
        <v>22.5</v>
      </c>
      <c r="AQ14" s="36">
        <f t="shared" si="11"/>
        <v>80.35714285714286</v>
      </c>
      <c r="AR14" s="41">
        <v>241</v>
      </c>
      <c r="AS14" s="41">
        <v>256.4</v>
      </c>
      <c r="AT14" s="42">
        <f t="shared" si="12"/>
        <v>106.39004149377594</v>
      </c>
      <c r="AU14" s="36">
        <v>134.73462953231737</v>
      </c>
      <c r="AV14" s="37">
        <v>65</v>
      </c>
      <c r="AW14" s="37">
        <v>71.9</v>
      </c>
      <c r="AX14" s="42">
        <f t="shared" si="13"/>
        <v>110.61538461538463</v>
      </c>
      <c r="AY14" s="36">
        <v>92.35986159169549</v>
      </c>
      <c r="AZ14" s="77">
        <v>295</v>
      </c>
      <c r="BA14" s="82">
        <v>330</v>
      </c>
      <c r="BB14" s="82">
        <f t="shared" si="14"/>
        <v>111.86440677966101</v>
      </c>
      <c r="BC14" s="82">
        <v>67.3469387755102</v>
      </c>
      <c r="BD14" s="119">
        <v>9</v>
      </c>
      <c r="BE14" s="77">
        <v>3</v>
      </c>
      <c r="BF14" s="77"/>
      <c r="BG14" s="82">
        <f t="shared" si="15"/>
        <v>0</v>
      </c>
      <c r="BH14" s="125">
        <v>0</v>
      </c>
      <c r="BI14" s="77"/>
      <c r="BJ14" s="78"/>
      <c r="BK14" s="82"/>
      <c r="BL14" s="82"/>
    </row>
    <row r="15" spans="1:64" ht="18">
      <c r="A15" s="35" t="s">
        <v>8</v>
      </c>
      <c r="B15" s="36">
        <v>101</v>
      </c>
      <c r="C15" s="36">
        <v>145.7</v>
      </c>
      <c r="D15" s="36">
        <f t="shared" si="0"/>
        <v>144.25742574257424</v>
      </c>
      <c r="E15" s="36">
        <v>74.18533604887985</v>
      </c>
      <c r="F15" s="36">
        <v>19</v>
      </c>
      <c r="G15" s="37">
        <v>31.8</v>
      </c>
      <c r="H15" s="36">
        <f t="shared" si="1"/>
        <v>167.3684210526316</v>
      </c>
      <c r="I15" s="37">
        <v>445</v>
      </c>
      <c r="J15" s="37">
        <v>456.3</v>
      </c>
      <c r="K15" s="36">
        <f t="shared" si="2"/>
        <v>102.53932584269663</v>
      </c>
      <c r="L15" s="36">
        <v>98.06576402321082</v>
      </c>
      <c r="M15" s="46">
        <v>84</v>
      </c>
      <c r="N15" s="37">
        <v>88.9</v>
      </c>
      <c r="O15" s="36">
        <f t="shared" si="3"/>
        <v>105.83333333333333</v>
      </c>
      <c r="P15" s="36">
        <v>23</v>
      </c>
      <c r="Q15" s="36">
        <v>35.9</v>
      </c>
      <c r="R15" s="36">
        <f t="shared" si="4"/>
        <v>156.08695652173913</v>
      </c>
      <c r="S15" s="36">
        <v>117.32026143790848</v>
      </c>
      <c r="T15" s="37">
        <v>9</v>
      </c>
      <c r="U15" s="37">
        <v>11.5</v>
      </c>
      <c r="V15" s="36">
        <f t="shared" si="5"/>
        <v>127.77777777777777</v>
      </c>
      <c r="W15" s="36">
        <v>18</v>
      </c>
      <c r="X15" s="36">
        <v>22</v>
      </c>
      <c r="Y15" s="36">
        <f t="shared" si="6"/>
        <v>122.22222222222223</v>
      </c>
      <c r="Z15" s="36"/>
      <c r="AA15" s="38">
        <v>5</v>
      </c>
      <c r="AB15" s="36"/>
      <c r="AC15" s="36">
        <f t="shared" si="7"/>
        <v>0</v>
      </c>
      <c r="AD15" s="46">
        <v>91788</v>
      </c>
      <c r="AE15" s="36">
        <v>89006.2</v>
      </c>
      <c r="AF15" s="36">
        <f t="shared" si="8"/>
        <v>96.96932060835839</v>
      </c>
      <c r="AG15" s="36">
        <v>96.89002076882123</v>
      </c>
      <c r="AH15" s="36">
        <v>16099</v>
      </c>
      <c r="AI15" s="36">
        <v>14218.6</v>
      </c>
      <c r="AJ15" s="36">
        <f t="shared" si="9"/>
        <v>88.31977141437358</v>
      </c>
      <c r="AK15" s="38">
        <v>899</v>
      </c>
      <c r="AL15" s="36">
        <v>683.8</v>
      </c>
      <c r="AM15" s="36">
        <f t="shared" si="10"/>
        <v>76.06229143492769</v>
      </c>
      <c r="AN15" s="36">
        <v>70.96305520963054</v>
      </c>
      <c r="AO15" s="46">
        <v>170</v>
      </c>
      <c r="AP15" s="36">
        <v>114.1</v>
      </c>
      <c r="AQ15" s="36">
        <f t="shared" si="11"/>
        <v>67.11764705882352</v>
      </c>
      <c r="AR15" s="41">
        <v>977.7</v>
      </c>
      <c r="AS15" s="41">
        <v>1009.9</v>
      </c>
      <c r="AT15" s="42">
        <f t="shared" si="12"/>
        <v>103.29344379666563</v>
      </c>
      <c r="AU15" s="36">
        <v>132.39381227058206</v>
      </c>
      <c r="AV15" s="37">
        <v>169.2</v>
      </c>
      <c r="AW15" s="37">
        <v>186.1</v>
      </c>
      <c r="AX15" s="42">
        <f t="shared" si="13"/>
        <v>109.98817966903074</v>
      </c>
      <c r="AY15" s="36">
        <v>100.09078529278257</v>
      </c>
      <c r="AZ15" s="77">
        <v>4699</v>
      </c>
      <c r="BA15" s="82">
        <v>2210</v>
      </c>
      <c r="BB15" s="82">
        <f t="shared" si="14"/>
        <v>47.03128325175569</v>
      </c>
      <c r="BC15" s="82">
        <v>112.2397155916709</v>
      </c>
      <c r="BD15" s="119">
        <v>25</v>
      </c>
      <c r="BE15" s="77">
        <v>6</v>
      </c>
      <c r="BF15" s="77">
        <v>8</v>
      </c>
      <c r="BG15" s="82">
        <f t="shared" si="15"/>
        <v>133.33333333333331</v>
      </c>
      <c r="BH15" s="125">
        <v>66.66666666666666</v>
      </c>
      <c r="BI15" s="77">
        <v>250</v>
      </c>
      <c r="BJ15" s="78">
        <v>276</v>
      </c>
      <c r="BK15" s="82">
        <f>BJ15/BI15*100</f>
        <v>110.4</v>
      </c>
      <c r="BL15" s="82">
        <v>81.41592920353983</v>
      </c>
    </row>
    <row r="16" spans="1:64" ht="18">
      <c r="A16" s="35" t="s">
        <v>9</v>
      </c>
      <c r="B16" s="36">
        <v>28</v>
      </c>
      <c r="C16" s="36">
        <v>38.3</v>
      </c>
      <c r="D16" s="36">
        <f t="shared" si="0"/>
        <v>136.78571428571428</v>
      </c>
      <c r="E16" s="36">
        <v>58.473282442748086</v>
      </c>
      <c r="F16" s="36">
        <v>7</v>
      </c>
      <c r="G16" s="37"/>
      <c r="H16" s="36">
        <f t="shared" si="1"/>
        <v>0</v>
      </c>
      <c r="I16" s="37">
        <v>10</v>
      </c>
      <c r="J16" s="37">
        <v>21.7</v>
      </c>
      <c r="K16" s="36">
        <f t="shared" si="2"/>
        <v>217</v>
      </c>
      <c r="L16" s="36">
        <v>36.53198653198653</v>
      </c>
      <c r="M16" s="46">
        <v>0</v>
      </c>
      <c r="N16" s="37">
        <v>5</v>
      </c>
      <c r="O16" s="36"/>
      <c r="P16" s="36">
        <v>5</v>
      </c>
      <c r="Q16" s="36">
        <v>5.5</v>
      </c>
      <c r="R16" s="36">
        <f t="shared" si="4"/>
        <v>110.00000000000001</v>
      </c>
      <c r="S16" s="36">
        <v>91.66666666666666</v>
      </c>
      <c r="T16" s="37">
        <v>1</v>
      </c>
      <c r="U16" s="37">
        <v>1.1</v>
      </c>
      <c r="V16" s="36">
        <f t="shared" si="5"/>
        <v>110.00000000000001</v>
      </c>
      <c r="W16" s="36">
        <v>0</v>
      </c>
      <c r="X16" s="36">
        <v>0</v>
      </c>
      <c r="Y16" s="36"/>
      <c r="Z16" s="36"/>
      <c r="AA16" s="38"/>
      <c r="AB16" s="36"/>
      <c r="AC16" s="36"/>
      <c r="AD16" s="46">
        <v>902</v>
      </c>
      <c r="AE16" s="36">
        <v>864.8</v>
      </c>
      <c r="AF16" s="36">
        <f t="shared" si="8"/>
        <v>95.87583148558758</v>
      </c>
      <c r="AG16" s="36">
        <v>93.82727418683878</v>
      </c>
      <c r="AH16" s="36">
        <v>167</v>
      </c>
      <c r="AI16" s="36">
        <v>145.2</v>
      </c>
      <c r="AJ16" s="36">
        <f t="shared" si="9"/>
        <v>86.94610778443112</v>
      </c>
      <c r="AK16" s="38">
        <v>25</v>
      </c>
      <c r="AL16" s="36">
        <v>19.5</v>
      </c>
      <c r="AM16" s="36">
        <f t="shared" si="10"/>
        <v>78</v>
      </c>
      <c r="AN16" s="36">
        <v>76.47058823529412</v>
      </c>
      <c r="AO16" s="46">
        <v>2</v>
      </c>
      <c r="AP16" s="36">
        <v>4</v>
      </c>
      <c r="AQ16" s="36">
        <f t="shared" si="11"/>
        <v>200</v>
      </c>
      <c r="AR16" s="41">
        <v>34.3</v>
      </c>
      <c r="AS16" s="41">
        <v>35.9</v>
      </c>
      <c r="AT16" s="42">
        <f t="shared" si="12"/>
        <v>104.66472303206997</v>
      </c>
      <c r="AU16" s="36">
        <v>106.84523809523809</v>
      </c>
      <c r="AV16" s="37">
        <v>8.3</v>
      </c>
      <c r="AW16" s="37">
        <v>9</v>
      </c>
      <c r="AX16" s="42">
        <f t="shared" si="13"/>
        <v>108.43373493975903</v>
      </c>
      <c r="AY16" s="36">
        <v>100.07374631268435</v>
      </c>
      <c r="AZ16" s="77">
        <v>0</v>
      </c>
      <c r="BA16" s="82"/>
      <c r="BB16" s="82"/>
      <c r="BC16" s="82">
        <v>0</v>
      </c>
      <c r="BD16" s="119">
        <v>6</v>
      </c>
      <c r="BE16" s="77">
        <v>2</v>
      </c>
      <c r="BF16" s="77"/>
      <c r="BG16" s="82">
        <f t="shared" si="15"/>
        <v>0</v>
      </c>
      <c r="BH16" s="125"/>
      <c r="BI16" s="77"/>
      <c r="BJ16" s="78"/>
      <c r="BK16" s="82"/>
      <c r="BL16" s="82"/>
    </row>
    <row r="17" spans="1:64" ht="18">
      <c r="A17" s="35" t="s">
        <v>10</v>
      </c>
      <c r="B17" s="36">
        <v>22</v>
      </c>
      <c r="C17" s="36">
        <v>28.7</v>
      </c>
      <c r="D17" s="36">
        <f t="shared" si="0"/>
        <v>130.45454545454544</v>
      </c>
      <c r="E17" s="36">
        <v>87.2340425531915</v>
      </c>
      <c r="F17" s="36">
        <v>4</v>
      </c>
      <c r="G17" s="37">
        <v>5.2</v>
      </c>
      <c r="H17" s="36">
        <f t="shared" si="1"/>
        <v>130</v>
      </c>
      <c r="I17" s="37">
        <v>0</v>
      </c>
      <c r="J17" s="37">
        <v>0</v>
      </c>
      <c r="K17" s="36"/>
      <c r="L17" s="36"/>
      <c r="M17" s="46"/>
      <c r="N17" s="37"/>
      <c r="O17" s="36"/>
      <c r="P17" s="36">
        <v>7</v>
      </c>
      <c r="Q17" s="36">
        <v>7</v>
      </c>
      <c r="R17" s="36">
        <f t="shared" si="4"/>
        <v>100</v>
      </c>
      <c r="S17" s="36">
        <v>56</v>
      </c>
      <c r="T17" s="37">
        <v>2</v>
      </c>
      <c r="U17" s="37">
        <v>2</v>
      </c>
      <c r="V17" s="36">
        <f t="shared" si="5"/>
        <v>100</v>
      </c>
      <c r="W17" s="36">
        <v>0</v>
      </c>
      <c r="X17" s="36">
        <v>0</v>
      </c>
      <c r="Y17" s="36"/>
      <c r="Z17" s="36"/>
      <c r="AA17" s="38"/>
      <c r="AB17" s="36"/>
      <c r="AC17" s="36"/>
      <c r="AD17" s="46">
        <v>925</v>
      </c>
      <c r="AE17" s="36">
        <v>904.8</v>
      </c>
      <c r="AF17" s="36">
        <f t="shared" si="8"/>
        <v>97.81621621621622</v>
      </c>
      <c r="AG17" s="36">
        <v>88.73327048583045</v>
      </c>
      <c r="AH17" s="36">
        <v>232</v>
      </c>
      <c r="AI17" s="36">
        <v>206.2</v>
      </c>
      <c r="AJ17" s="36">
        <f t="shared" si="9"/>
        <v>88.87931034482757</v>
      </c>
      <c r="AK17" s="38">
        <v>42</v>
      </c>
      <c r="AL17" s="36">
        <v>33</v>
      </c>
      <c r="AM17" s="36">
        <f t="shared" si="10"/>
        <v>78.57142857142857</v>
      </c>
      <c r="AN17" s="36">
        <v>66.13226452905812</v>
      </c>
      <c r="AO17" s="46">
        <v>8</v>
      </c>
      <c r="AP17" s="36">
        <v>0</v>
      </c>
      <c r="AQ17" s="36">
        <f t="shared" si="11"/>
        <v>0</v>
      </c>
      <c r="AR17" s="41">
        <v>82.3</v>
      </c>
      <c r="AS17" s="41">
        <v>86.1</v>
      </c>
      <c r="AT17" s="42">
        <f t="shared" si="12"/>
        <v>104.61725394896719</v>
      </c>
      <c r="AU17" s="36">
        <v>143.73956594323874</v>
      </c>
      <c r="AV17" s="37">
        <v>16.8</v>
      </c>
      <c r="AW17" s="37">
        <v>18.2</v>
      </c>
      <c r="AX17" s="42">
        <f t="shared" si="13"/>
        <v>108.33333333333333</v>
      </c>
      <c r="AY17" s="36">
        <v>100</v>
      </c>
      <c r="AZ17" s="77">
        <v>0</v>
      </c>
      <c r="BA17" s="82"/>
      <c r="BB17" s="82"/>
      <c r="BC17" s="82">
        <v>0</v>
      </c>
      <c r="BD17" s="119">
        <v>4</v>
      </c>
      <c r="BE17" s="77">
        <v>2</v>
      </c>
      <c r="BF17" s="77">
        <v>2</v>
      </c>
      <c r="BG17" s="82">
        <f t="shared" si="15"/>
        <v>100</v>
      </c>
      <c r="BH17" s="125">
        <v>200</v>
      </c>
      <c r="BI17" s="77"/>
      <c r="BJ17" s="78"/>
      <c r="BK17" s="82"/>
      <c r="BL17" s="82"/>
    </row>
    <row r="18" spans="1:64" ht="18">
      <c r="A18" s="35" t="s">
        <v>11</v>
      </c>
      <c r="B18" s="36">
        <v>55</v>
      </c>
      <c r="C18" s="36">
        <v>61.4</v>
      </c>
      <c r="D18" s="36">
        <f t="shared" si="0"/>
        <v>111.63636363636364</v>
      </c>
      <c r="E18" s="36">
        <v>59.496124031007746</v>
      </c>
      <c r="F18" s="36">
        <v>15</v>
      </c>
      <c r="G18" s="37">
        <v>15</v>
      </c>
      <c r="H18" s="36">
        <f t="shared" si="1"/>
        <v>100</v>
      </c>
      <c r="I18" s="37">
        <v>1000</v>
      </c>
      <c r="J18" s="37">
        <v>1227.3</v>
      </c>
      <c r="K18" s="36">
        <f t="shared" si="2"/>
        <v>122.73</v>
      </c>
      <c r="L18" s="36">
        <v>116.48633257403189</v>
      </c>
      <c r="M18" s="46">
        <v>176</v>
      </c>
      <c r="N18" s="37">
        <v>268.3</v>
      </c>
      <c r="O18" s="36">
        <f t="shared" si="3"/>
        <v>152.4431818181818</v>
      </c>
      <c r="P18" s="36">
        <v>8</v>
      </c>
      <c r="Q18" s="36">
        <v>8.2</v>
      </c>
      <c r="R18" s="36">
        <f t="shared" si="4"/>
        <v>102.49999999999999</v>
      </c>
      <c r="S18" s="36">
        <v>81.18811881188118</v>
      </c>
      <c r="T18" s="37">
        <v>1</v>
      </c>
      <c r="U18" s="37">
        <v>1</v>
      </c>
      <c r="V18" s="36">
        <f t="shared" si="5"/>
        <v>100</v>
      </c>
      <c r="W18" s="36">
        <v>63</v>
      </c>
      <c r="X18" s="36">
        <v>89.5</v>
      </c>
      <c r="Y18" s="36">
        <f t="shared" si="6"/>
        <v>142.06349206349208</v>
      </c>
      <c r="Z18" s="36">
        <v>128.22349570200572</v>
      </c>
      <c r="AA18" s="38">
        <v>15</v>
      </c>
      <c r="AB18" s="36">
        <v>10.3</v>
      </c>
      <c r="AC18" s="36">
        <f t="shared" si="7"/>
        <v>68.66666666666667</v>
      </c>
      <c r="AD18" s="46">
        <v>2727</v>
      </c>
      <c r="AE18" s="36">
        <v>2551.4</v>
      </c>
      <c r="AF18" s="36">
        <f t="shared" si="8"/>
        <v>93.56068940227357</v>
      </c>
      <c r="AG18" s="36">
        <v>89.67766177457929</v>
      </c>
      <c r="AH18" s="36">
        <v>546</v>
      </c>
      <c r="AI18" s="36">
        <v>414.4</v>
      </c>
      <c r="AJ18" s="36">
        <f t="shared" si="9"/>
        <v>75.8974358974359</v>
      </c>
      <c r="AK18" s="38">
        <v>87</v>
      </c>
      <c r="AL18" s="36">
        <v>102.4</v>
      </c>
      <c r="AM18" s="36">
        <f t="shared" si="10"/>
        <v>117.70114942528735</v>
      </c>
      <c r="AN18" s="36">
        <v>102.4</v>
      </c>
      <c r="AO18" s="46">
        <v>16</v>
      </c>
      <c r="AP18" s="36">
        <v>24.7</v>
      </c>
      <c r="AQ18" s="36">
        <f t="shared" si="11"/>
        <v>154.375</v>
      </c>
      <c r="AR18" s="41">
        <v>176.7</v>
      </c>
      <c r="AS18" s="41">
        <v>184.8</v>
      </c>
      <c r="AT18" s="42">
        <f t="shared" si="12"/>
        <v>104.58404074702887</v>
      </c>
      <c r="AU18" s="36">
        <v>138.94736842105263</v>
      </c>
      <c r="AV18" s="37">
        <v>35.1</v>
      </c>
      <c r="AW18" s="37">
        <v>38.3</v>
      </c>
      <c r="AX18" s="42">
        <f t="shared" si="13"/>
        <v>109.1168091168091</v>
      </c>
      <c r="AY18" s="36">
        <v>126.72284331720343</v>
      </c>
      <c r="AZ18" s="77">
        <v>315</v>
      </c>
      <c r="BA18" s="82">
        <v>120</v>
      </c>
      <c r="BB18" s="82">
        <f t="shared" si="14"/>
        <v>38.095238095238095</v>
      </c>
      <c r="BC18" s="82">
        <v>66.66666666666666</v>
      </c>
      <c r="BD18" s="119">
        <v>9</v>
      </c>
      <c r="BE18" s="77">
        <v>2</v>
      </c>
      <c r="BF18" s="77">
        <v>5</v>
      </c>
      <c r="BG18" s="82">
        <f t="shared" si="15"/>
        <v>250</v>
      </c>
      <c r="BH18" s="125">
        <v>50</v>
      </c>
      <c r="BI18" s="77"/>
      <c r="BJ18" s="78"/>
      <c r="BK18" s="82"/>
      <c r="BL18" s="82"/>
    </row>
    <row r="19" spans="1:64" ht="18">
      <c r="A19" s="35" t="s">
        <v>12</v>
      </c>
      <c r="B19" s="36">
        <v>41</v>
      </c>
      <c r="C19" s="36">
        <v>46.6</v>
      </c>
      <c r="D19" s="36">
        <f t="shared" si="0"/>
        <v>113.65853658536587</v>
      </c>
      <c r="E19" s="36">
        <v>88.42504743833017</v>
      </c>
      <c r="F19" s="36">
        <v>10</v>
      </c>
      <c r="G19" s="43">
        <v>10.4</v>
      </c>
      <c r="H19" s="36">
        <f t="shared" si="1"/>
        <v>104</v>
      </c>
      <c r="I19" s="37">
        <v>26</v>
      </c>
      <c r="J19" s="37">
        <v>34</v>
      </c>
      <c r="K19" s="36">
        <f t="shared" si="2"/>
        <v>130.76923076923077</v>
      </c>
      <c r="L19" s="36">
        <v>108.28025477707006</v>
      </c>
      <c r="M19" s="123">
        <v>6</v>
      </c>
      <c r="N19" s="37">
        <v>7.1</v>
      </c>
      <c r="O19" s="36">
        <f t="shared" si="3"/>
        <v>118.33333333333333</v>
      </c>
      <c r="P19" s="36">
        <v>9</v>
      </c>
      <c r="Q19" s="36">
        <v>10.8</v>
      </c>
      <c r="R19" s="36">
        <f t="shared" si="4"/>
        <v>120.00000000000001</v>
      </c>
      <c r="S19" s="36">
        <v>118.6813186813187</v>
      </c>
      <c r="T19" s="37">
        <v>2</v>
      </c>
      <c r="U19" s="37">
        <v>2.5</v>
      </c>
      <c r="V19" s="36">
        <f t="shared" si="5"/>
        <v>125</v>
      </c>
      <c r="W19" s="36">
        <v>2120</v>
      </c>
      <c r="X19" s="36">
        <v>2355.9</v>
      </c>
      <c r="Y19" s="36">
        <f t="shared" si="6"/>
        <v>111.12735849056605</v>
      </c>
      <c r="Z19" s="36">
        <v>113.8555963657452</v>
      </c>
      <c r="AA19" s="44">
        <v>245</v>
      </c>
      <c r="AB19" s="36">
        <v>383</v>
      </c>
      <c r="AC19" s="36">
        <f t="shared" si="7"/>
        <v>156.3265306122449</v>
      </c>
      <c r="AD19" s="46">
        <v>4279</v>
      </c>
      <c r="AE19" s="36">
        <v>3904.9</v>
      </c>
      <c r="AF19" s="36">
        <f t="shared" si="8"/>
        <v>91.25730310820286</v>
      </c>
      <c r="AG19" s="36">
        <v>93.0729040231208</v>
      </c>
      <c r="AH19" s="36">
        <v>942</v>
      </c>
      <c r="AI19" s="36">
        <v>636.5</v>
      </c>
      <c r="AJ19" s="36">
        <f t="shared" si="9"/>
        <v>67.56900212314225</v>
      </c>
      <c r="AK19" s="44">
        <v>59</v>
      </c>
      <c r="AL19" s="36">
        <v>146.5</v>
      </c>
      <c r="AM19" s="36">
        <f t="shared" si="10"/>
        <v>248.3050847457627</v>
      </c>
      <c r="AN19" s="36">
        <v>156.68449197860963</v>
      </c>
      <c r="AO19" s="46">
        <v>10</v>
      </c>
      <c r="AP19" s="36">
        <v>29</v>
      </c>
      <c r="AQ19" s="36">
        <f t="shared" si="11"/>
        <v>290</v>
      </c>
      <c r="AR19" s="41">
        <v>301.8</v>
      </c>
      <c r="AS19" s="41">
        <v>317.8</v>
      </c>
      <c r="AT19" s="42">
        <f t="shared" si="12"/>
        <v>105.30152418820411</v>
      </c>
      <c r="AU19" s="36">
        <v>132.47186327636516</v>
      </c>
      <c r="AV19" s="37">
        <v>40.6</v>
      </c>
      <c r="AW19" s="37">
        <v>44.8</v>
      </c>
      <c r="AX19" s="42">
        <f t="shared" si="13"/>
        <v>110.34482758620689</v>
      </c>
      <c r="AY19" s="36">
        <v>101.50493141367191</v>
      </c>
      <c r="AZ19" s="77">
        <v>428</v>
      </c>
      <c r="BA19" s="82">
        <v>330</v>
      </c>
      <c r="BB19" s="82">
        <f t="shared" si="14"/>
        <v>77.10280373831776</v>
      </c>
      <c r="BC19" s="82">
        <v>600</v>
      </c>
      <c r="BD19" s="119">
        <v>10</v>
      </c>
      <c r="BE19" s="77">
        <v>2</v>
      </c>
      <c r="BF19" s="77">
        <v>6</v>
      </c>
      <c r="BG19" s="82">
        <f t="shared" si="15"/>
        <v>300</v>
      </c>
      <c r="BH19" s="125"/>
      <c r="BI19" s="77"/>
      <c r="BJ19" s="78"/>
      <c r="BK19" s="82"/>
      <c r="BL19" s="82"/>
    </row>
    <row r="20" spans="1:64" ht="18">
      <c r="A20" s="35" t="s">
        <v>13</v>
      </c>
      <c r="B20" s="36">
        <v>49</v>
      </c>
      <c r="C20" s="36">
        <v>72.2</v>
      </c>
      <c r="D20" s="36">
        <f t="shared" si="0"/>
        <v>147.3469387755102</v>
      </c>
      <c r="E20" s="36">
        <v>69.55684007707129</v>
      </c>
      <c r="F20" s="36">
        <v>9</v>
      </c>
      <c r="G20" s="37">
        <v>18.3</v>
      </c>
      <c r="H20" s="36">
        <f t="shared" si="1"/>
        <v>203.33333333333331</v>
      </c>
      <c r="I20" s="37">
        <v>0</v>
      </c>
      <c r="J20" s="37">
        <v>0</v>
      </c>
      <c r="K20" s="36"/>
      <c r="L20" s="36"/>
      <c r="M20" s="46"/>
      <c r="N20" s="37"/>
      <c r="O20" s="36"/>
      <c r="P20" s="36">
        <v>11</v>
      </c>
      <c r="Q20" s="36">
        <v>13.6</v>
      </c>
      <c r="R20" s="36">
        <f t="shared" si="4"/>
        <v>123.63636363636363</v>
      </c>
      <c r="S20" s="36">
        <v>76.40449438202248</v>
      </c>
      <c r="T20" s="37">
        <v>2</v>
      </c>
      <c r="U20" s="37">
        <v>2.2</v>
      </c>
      <c r="V20" s="36">
        <f t="shared" si="5"/>
        <v>110.00000000000001</v>
      </c>
      <c r="W20" s="36">
        <v>0</v>
      </c>
      <c r="X20" s="36">
        <v>0</v>
      </c>
      <c r="Y20" s="36"/>
      <c r="Z20" s="36"/>
      <c r="AA20" s="38"/>
      <c r="AB20" s="36"/>
      <c r="AC20" s="36"/>
      <c r="AD20" s="46">
        <v>2127</v>
      </c>
      <c r="AE20" s="36">
        <v>2127</v>
      </c>
      <c r="AF20" s="36">
        <f t="shared" si="8"/>
        <v>100</v>
      </c>
      <c r="AG20" s="36">
        <v>100.71411516184145</v>
      </c>
      <c r="AH20" s="36">
        <v>493</v>
      </c>
      <c r="AI20" s="36">
        <v>498.4</v>
      </c>
      <c r="AJ20" s="36">
        <f t="shared" si="9"/>
        <v>101.09533468559837</v>
      </c>
      <c r="AK20" s="38">
        <v>71</v>
      </c>
      <c r="AL20" s="36">
        <v>52.1</v>
      </c>
      <c r="AM20" s="36">
        <f t="shared" si="10"/>
        <v>73.38028169014085</v>
      </c>
      <c r="AN20" s="36">
        <v>75.94752186588921</v>
      </c>
      <c r="AO20" s="46">
        <v>13</v>
      </c>
      <c r="AP20" s="36">
        <v>13.3</v>
      </c>
      <c r="AQ20" s="36">
        <f t="shared" si="11"/>
        <v>102.30769230769232</v>
      </c>
      <c r="AR20" s="41">
        <v>147.1</v>
      </c>
      <c r="AS20" s="41">
        <v>152.2</v>
      </c>
      <c r="AT20" s="42">
        <f t="shared" si="12"/>
        <v>103.46702923181508</v>
      </c>
      <c r="AU20" s="36">
        <v>104.03280929596717</v>
      </c>
      <c r="AV20" s="37">
        <v>34.2</v>
      </c>
      <c r="AW20" s="37">
        <v>35.3</v>
      </c>
      <c r="AX20" s="42">
        <f t="shared" si="13"/>
        <v>103.21637426900583</v>
      </c>
      <c r="AY20" s="36">
        <v>100</v>
      </c>
      <c r="AZ20" s="77">
        <v>514</v>
      </c>
      <c r="BA20" s="82">
        <v>300</v>
      </c>
      <c r="BB20" s="82">
        <f t="shared" si="14"/>
        <v>58.36575875486382</v>
      </c>
      <c r="BC20" s="82">
        <v>5.466472303206997</v>
      </c>
      <c r="BD20" s="119">
        <v>12</v>
      </c>
      <c r="BE20" s="77">
        <v>4</v>
      </c>
      <c r="BF20" s="77"/>
      <c r="BG20" s="82">
        <f t="shared" si="15"/>
        <v>0</v>
      </c>
      <c r="BH20" s="125"/>
      <c r="BI20" s="77"/>
      <c r="BJ20" s="78"/>
      <c r="BK20" s="82"/>
      <c r="BL20" s="82"/>
    </row>
    <row r="21" spans="1:64" ht="18">
      <c r="A21" s="35" t="s">
        <v>14</v>
      </c>
      <c r="B21" s="36">
        <v>5</v>
      </c>
      <c r="C21" s="36">
        <v>8.7</v>
      </c>
      <c r="D21" s="36">
        <f t="shared" si="0"/>
        <v>173.99999999999997</v>
      </c>
      <c r="E21" s="36">
        <v>110.126582278481</v>
      </c>
      <c r="F21" s="36">
        <v>1</v>
      </c>
      <c r="G21" s="37">
        <v>1</v>
      </c>
      <c r="H21" s="36">
        <f t="shared" si="1"/>
        <v>100</v>
      </c>
      <c r="I21" s="37">
        <v>0</v>
      </c>
      <c r="J21" s="37">
        <v>0</v>
      </c>
      <c r="K21" s="36"/>
      <c r="L21" s="36"/>
      <c r="M21" s="46"/>
      <c r="N21" s="37"/>
      <c r="O21" s="36"/>
      <c r="P21" s="36">
        <v>6</v>
      </c>
      <c r="Q21" s="36">
        <v>6.2</v>
      </c>
      <c r="R21" s="36">
        <f t="shared" si="4"/>
        <v>103.33333333333334</v>
      </c>
      <c r="S21" s="36">
        <v>103.33333333333334</v>
      </c>
      <c r="T21" s="37">
        <v>1</v>
      </c>
      <c r="U21" s="37">
        <v>1</v>
      </c>
      <c r="V21" s="36">
        <f t="shared" si="5"/>
        <v>100</v>
      </c>
      <c r="W21" s="36">
        <v>0</v>
      </c>
      <c r="X21" s="36">
        <v>0</v>
      </c>
      <c r="Y21" s="36"/>
      <c r="Z21" s="36"/>
      <c r="AA21" s="38"/>
      <c r="AB21" s="36"/>
      <c r="AC21" s="36"/>
      <c r="AD21" s="46">
        <v>603</v>
      </c>
      <c r="AE21" s="36">
        <v>634.8</v>
      </c>
      <c r="AF21" s="36">
        <f t="shared" si="8"/>
        <v>105.27363184079601</v>
      </c>
      <c r="AG21" s="36">
        <v>101.68503215068311</v>
      </c>
      <c r="AH21" s="36">
        <v>128</v>
      </c>
      <c r="AI21" s="36">
        <v>153.6</v>
      </c>
      <c r="AJ21" s="36">
        <f t="shared" si="9"/>
        <v>120</v>
      </c>
      <c r="AK21" s="38">
        <v>32</v>
      </c>
      <c r="AL21" s="36">
        <v>20.5</v>
      </c>
      <c r="AM21" s="36">
        <f t="shared" si="10"/>
        <v>64.0625</v>
      </c>
      <c r="AN21" s="36">
        <v>43.61702127659575</v>
      </c>
      <c r="AO21" s="46">
        <v>6</v>
      </c>
      <c r="AP21" s="36">
        <v>7.5</v>
      </c>
      <c r="AQ21" s="36">
        <f t="shared" si="11"/>
        <v>125</v>
      </c>
      <c r="AR21" s="41">
        <v>42.1</v>
      </c>
      <c r="AS21" s="41">
        <v>43.8</v>
      </c>
      <c r="AT21" s="42">
        <f t="shared" si="12"/>
        <v>104.03800475059381</v>
      </c>
      <c r="AU21" s="36">
        <v>147.97297297297297</v>
      </c>
      <c r="AV21" s="37">
        <v>6.3</v>
      </c>
      <c r="AW21" s="37">
        <v>6.3</v>
      </c>
      <c r="AX21" s="42">
        <f t="shared" si="13"/>
        <v>100</v>
      </c>
      <c r="AY21" s="36">
        <v>100</v>
      </c>
      <c r="AZ21" s="77">
        <v>266</v>
      </c>
      <c r="BA21" s="82"/>
      <c r="BB21" s="82">
        <f t="shared" si="14"/>
        <v>0</v>
      </c>
      <c r="BC21" s="82">
        <v>0</v>
      </c>
      <c r="BD21" s="119">
        <v>1</v>
      </c>
      <c r="BE21" s="77">
        <v>0</v>
      </c>
      <c r="BF21" s="77"/>
      <c r="BG21" s="82"/>
      <c r="BH21" s="125">
        <v>0</v>
      </c>
      <c r="BI21" s="77"/>
      <c r="BJ21" s="78"/>
      <c r="BK21" s="82"/>
      <c r="BL21" s="82"/>
    </row>
    <row r="22" spans="1:64" ht="18">
      <c r="A22" s="35" t="s">
        <v>15</v>
      </c>
      <c r="B22" s="36">
        <v>118</v>
      </c>
      <c r="C22" s="36">
        <v>202.7</v>
      </c>
      <c r="D22" s="36">
        <f t="shared" si="0"/>
        <v>171.77966101694915</v>
      </c>
      <c r="E22" s="36">
        <v>136.04026845637583</v>
      </c>
      <c r="F22" s="36">
        <v>21</v>
      </c>
      <c r="G22" s="37">
        <v>46.8</v>
      </c>
      <c r="H22" s="36">
        <f t="shared" si="1"/>
        <v>222.85714285714286</v>
      </c>
      <c r="I22" s="37">
        <v>1536</v>
      </c>
      <c r="J22" s="37">
        <v>1618.5</v>
      </c>
      <c r="K22" s="36">
        <f t="shared" si="2"/>
        <v>105.37109375</v>
      </c>
      <c r="L22" s="36">
        <v>91.8402088180219</v>
      </c>
      <c r="M22" s="46">
        <v>326</v>
      </c>
      <c r="N22" s="36">
        <v>339</v>
      </c>
      <c r="O22" s="36">
        <f t="shared" si="3"/>
        <v>103.9877300613497</v>
      </c>
      <c r="P22" s="36">
        <v>21</v>
      </c>
      <c r="Q22" s="36">
        <v>24.9</v>
      </c>
      <c r="R22" s="36">
        <f t="shared" si="4"/>
        <v>118.57142857142857</v>
      </c>
      <c r="S22" s="36">
        <v>80.3225806451613</v>
      </c>
      <c r="T22" s="37">
        <v>5</v>
      </c>
      <c r="U22" s="37">
        <v>7</v>
      </c>
      <c r="V22" s="36">
        <f t="shared" si="5"/>
        <v>140</v>
      </c>
      <c r="W22" s="36">
        <v>172</v>
      </c>
      <c r="X22" s="36">
        <v>91.4</v>
      </c>
      <c r="Y22" s="36">
        <f t="shared" si="6"/>
        <v>53.13953488372093</v>
      </c>
      <c r="Z22" s="36">
        <v>66.23188405797102</v>
      </c>
      <c r="AA22" s="38">
        <v>39</v>
      </c>
      <c r="AB22" s="36">
        <v>10.9</v>
      </c>
      <c r="AC22" s="36">
        <f t="shared" si="7"/>
        <v>27.94871794871795</v>
      </c>
      <c r="AD22" s="46">
        <v>8132</v>
      </c>
      <c r="AE22" s="36">
        <v>8612.5</v>
      </c>
      <c r="AF22" s="36">
        <f t="shared" si="8"/>
        <v>105.90875553369405</v>
      </c>
      <c r="AG22" s="36">
        <v>110.6701636288149</v>
      </c>
      <c r="AH22" s="36">
        <v>1520</v>
      </c>
      <c r="AI22" s="36">
        <v>1862.1</v>
      </c>
      <c r="AJ22" s="36">
        <f t="shared" si="9"/>
        <v>122.50657894736841</v>
      </c>
      <c r="AK22" s="38">
        <v>388</v>
      </c>
      <c r="AL22" s="36">
        <v>289.4</v>
      </c>
      <c r="AM22" s="36">
        <f t="shared" si="10"/>
        <v>74.58762886597937</v>
      </c>
      <c r="AN22" s="36">
        <v>179.41723496590203</v>
      </c>
      <c r="AO22" s="46">
        <v>72</v>
      </c>
      <c r="AP22" s="36">
        <v>55.8</v>
      </c>
      <c r="AQ22" s="36">
        <f t="shared" si="11"/>
        <v>77.49999999999999</v>
      </c>
      <c r="AR22" s="41">
        <v>427.9</v>
      </c>
      <c r="AS22" s="41">
        <v>450.7</v>
      </c>
      <c r="AT22" s="42">
        <f t="shared" si="12"/>
        <v>105.3283477448002</v>
      </c>
      <c r="AU22" s="36">
        <v>127.24449463579901</v>
      </c>
      <c r="AV22" s="37">
        <v>79.8</v>
      </c>
      <c r="AW22" s="37">
        <v>88.1</v>
      </c>
      <c r="AX22" s="42">
        <f t="shared" si="13"/>
        <v>110.40100250626566</v>
      </c>
      <c r="AY22" s="36">
        <v>97.40831929506287</v>
      </c>
      <c r="AZ22" s="77">
        <v>2490</v>
      </c>
      <c r="BA22" s="82">
        <v>1014</v>
      </c>
      <c r="BB22" s="82">
        <f t="shared" si="14"/>
        <v>40.72289156626506</v>
      </c>
      <c r="BC22" s="82">
        <v>12.441717791411042</v>
      </c>
      <c r="BD22" s="119">
        <v>30</v>
      </c>
      <c r="BE22" s="77">
        <v>6</v>
      </c>
      <c r="BF22" s="77">
        <v>12</v>
      </c>
      <c r="BG22" s="82">
        <f t="shared" si="15"/>
        <v>200</v>
      </c>
      <c r="BH22" s="125">
        <v>34.285714285714285</v>
      </c>
      <c r="BI22" s="77">
        <v>100</v>
      </c>
      <c r="BJ22" s="78">
        <v>113</v>
      </c>
      <c r="BK22" s="82">
        <f>BJ22/BI22*100</f>
        <v>112.99999999999999</v>
      </c>
      <c r="BL22" s="82">
        <v>77.3972602739726</v>
      </c>
    </row>
    <row r="23" spans="1:64" ht="18">
      <c r="A23" s="35" t="s">
        <v>16</v>
      </c>
      <c r="B23" s="36">
        <v>66</v>
      </c>
      <c r="C23" s="36">
        <v>145.5</v>
      </c>
      <c r="D23" s="36">
        <f t="shared" si="0"/>
        <v>220.45454545454547</v>
      </c>
      <c r="E23" s="36">
        <v>119.75308641975309</v>
      </c>
      <c r="F23" s="36">
        <v>13</v>
      </c>
      <c r="G23" s="37">
        <v>33.1</v>
      </c>
      <c r="H23" s="36">
        <f t="shared" si="1"/>
        <v>254.61538461538464</v>
      </c>
      <c r="I23" s="37">
        <v>0</v>
      </c>
      <c r="J23" s="37">
        <v>0</v>
      </c>
      <c r="K23" s="36"/>
      <c r="L23" s="36"/>
      <c r="M23" s="46"/>
      <c r="N23" s="37"/>
      <c r="O23" s="36"/>
      <c r="P23" s="36">
        <v>10</v>
      </c>
      <c r="Q23" s="36">
        <v>10</v>
      </c>
      <c r="R23" s="36">
        <f t="shared" si="4"/>
        <v>100</v>
      </c>
      <c r="S23" s="36">
        <v>53.475935828877006</v>
      </c>
      <c r="T23" s="37">
        <v>2</v>
      </c>
      <c r="U23" s="37">
        <v>2</v>
      </c>
      <c r="V23" s="36">
        <f t="shared" si="5"/>
        <v>100</v>
      </c>
      <c r="W23" s="36">
        <v>0</v>
      </c>
      <c r="X23" s="36">
        <v>0</v>
      </c>
      <c r="Y23" s="36"/>
      <c r="Z23" s="36"/>
      <c r="AA23" s="38"/>
      <c r="AB23" s="36"/>
      <c r="AC23" s="36"/>
      <c r="AD23" s="46">
        <v>1785</v>
      </c>
      <c r="AE23" s="36">
        <v>1990.4</v>
      </c>
      <c r="AF23" s="36">
        <f t="shared" si="8"/>
        <v>111.50700280112045</v>
      </c>
      <c r="AG23" s="36">
        <v>102.53717852354882</v>
      </c>
      <c r="AH23" s="36">
        <v>359</v>
      </c>
      <c r="AI23" s="36">
        <v>533.2</v>
      </c>
      <c r="AJ23" s="36">
        <f t="shared" si="9"/>
        <v>148.52367688022287</v>
      </c>
      <c r="AK23" s="38">
        <v>48</v>
      </c>
      <c r="AL23" s="36">
        <v>105</v>
      </c>
      <c r="AM23" s="36">
        <f t="shared" si="10"/>
        <v>218.75</v>
      </c>
      <c r="AN23" s="36">
        <v>269.2307692307692</v>
      </c>
      <c r="AO23" s="46">
        <v>9</v>
      </c>
      <c r="AP23" s="36">
        <v>19</v>
      </c>
      <c r="AQ23" s="36">
        <f t="shared" si="11"/>
        <v>211.11111111111111</v>
      </c>
      <c r="AR23" s="41">
        <v>44.8</v>
      </c>
      <c r="AS23" s="41">
        <v>46.4</v>
      </c>
      <c r="AT23" s="42">
        <f t="shared" si="12"/>
        <v>103.57142857142858</v>
      </c>
      <c r="AU23" s="36">
        <v>104.5045045045045</v>
      </c>
      <c r="AV23" s="37">
        <v>12.7</v>
      </c>
      <c r="AW23" s="37">
        <v>12.9</v>
      </c>
      <c r="AX23" s="42">
        <f t="shared" si="13"/>
        <v>101.57480314960632</v>
      </c>
      <c r="AY23" s="36">
        <v>100.16207455429497</v>
      </c>
      <c r="AZ23" s="77">
        <v>265</v>
      </c>
      <c r="BA23" s="82"/>
      <c r="BB23" s="82">
        <f t="shared" si="14"/>
        <v>0</v>
      </c>
      <c r="BC23" s="82"/>
      <c r="BD23" s="119">
        <v>14</v>
      </c>
      <c r="BE23" s="77">
        <v>3</v>
      </c>
      <c r="BF23" s="77"/>
      <c r="BG23" s="82">
        <f t="shared" si="15"/>
        <v>0</v>
      </c>
      <c r="BH23" s="125"/>
      <c r="BI23" s="77"/>
      <c r="BJ23" s="78"/>
      <c r="BK23" s="82"/>
      <c r="BL23" s="82"/>
    </row>
    <row r="24" spans="1:64" ht="18">
      <c r="A24" s="35" t="s">
        <v>17</v>
      </c>
      <c r="B24" s="36">
        <v>25</v>
      </c>
      <c r="C24" s="36">
        <v>33.8</v>
      </c>
      <c r="D24" s="36">
        <f t="shared" si="0"/>
        <v>135.2</v>
      </c>
      <c r="E24" s="36">
        <v>80.47619047619047</v>
      </c>
      <c r="F24" s="36">
        <v>4</v>
      </c>
      <c r="G24" s="37">
        <v>6.8</v>
      </c>
      <c r="H24" s="36">
        <f t="shared" si="1"/>
        <v>170</v>
      </c>
      <c r="I24" s="37">
        <v>550</v>
      </c>
      <c r="J24" s="37">
        <v>573.5</v>
      </c>
      <c r="K24" s="36">
        <f t="shared" si="2"/>
        <v>104.27272727272727</v>
      </c>
      <c r="L24" s="36">
        <v>103.35195530726257</v>
      </c>
      <c r="M24" s="46">
        <v>115</v>
      </c>
      <c r="N24" s="37">
        <v>138.7</v>
      </c>
      <c r="O24" s="36">
        <f t="shared" si="3"/>
        <v>120.6086956521739</v>
      </c>
      <c r="P24" s="36">
        <v>11</v>
      </c>
      <c r="Q24" s="36">
        <v>12</v>
      </c>
      <c r="R24" s="36">
        <f t="shared" si="4"/>
        <v>109.09090909090908</v>
      </c>
      <c r="S24" s="36">
        <v>65.93406593406593</v>
      </c>
      <c r="T24" s="37">
        <v>2</v>
      </c>
      <c r="U24" s="37">
        <v>2.3</v>
      </c>
      <c r="V24" s="36">
        <f t="shared" si="5"/>
        <v>114.99999999999999</v>
      </c>
      <c r="W24" s="36">
        <v>33</v>
      </c>
      <c r="X24" s="36">
        <v>16.5</v>
      </c>
      <c r="Y24" s="36">
        <f t="shared" si="6"/>
        <v>50</v>
      </c>
      <c r="Z24" s="36">
        <v>70.2127659574468</v>
      </c>
      <c r="AA24" s="44">
        <v>5</v>
      </c>
      <c r="AB24" s="36">
        <v>1.4</v>
      </c>
      <c r="AC24" s="36">
        <f t="shared" si="7"/>
        <v>27.999999999999996</v>
      </c>
      <c r="AD24" s="46">
        <v>3089</v>
      </c>
      <c r="AE24" s="36">
        <v>3424.5</v>
      </c>
      <c r="AF24" s="36">
        <f t="shared" si="8"/>
        <v>110.8611201035934</v>
      </c>
      <c r="AG24" s="36">
        <v>105.01016257351701</v>
      </c>
      <c r="AH24" s="36">
        <v>585</v>
      </c>
      <c r="AI24" s="36">
        <v>941.1</v>
      </c>
      <c r="AJ24" s="36">
        <f t="shared" si="9"/>
        <v>160.8717948717949</v>
      </c>
      <c r="AK24" s="44">
        <v>56</v>
      </c>
      <c r="AL24" s="36">
        <v>65.2</v>
      </c>
      <c r="AM24" s="36">
        <f t="shared" si="10"/>
        <v>116.42857142857143</v>
      </c>
      <c r="AN24" s="36">
        <v>101.875</v>
      </c>
      <c r="AO24" s="46">
        <v>10</v>
      </c>
      <c r="AP24" s="36">
        <v>12.3</v>
      </c>
      <c r="AQ24" s="36">
        <f t="shared" si="11"/>
        <v>123</v>
      </c>
      <c r="AR24" s="41">
        <v>243.2</v>
      </c>
      <c r="AS24" s="41">
        <v>254.2</v>
      </c>
      <c r="AT24" s="42">
        <f t="shared" si="12"/>
        <v>104.52302631578947</v>
      </c>
      <c r="AU24" s="36">
        <v>97.73164167627836</v>
      </c>
      <c r="AV24" s="37">
        <v>31.1</v>
      </c>
      <c r="AW24" s="37">
        <v>33.9</v>
      </c>
      <c r="AX24" s="42">
        <f t="shared" si="13"/>
        <v>109.0032154340836</v>
      </c>
      <c r="AY24" s="36">
        <v>100.02618029496466</v>
      </c>
      <c r="AZ24" s="77">
        <v>266</v>
      </c>
      <c r="BA24" s="82">
        <v>450</v>
      </c>
      <c r="BB24" s="82">
        <f t="shared" si="14"/>
        <v>169.17293233082705</v>
      </c>
      <c r="BC24" s="82">
        <v>450</v>
      </c>
      <c r="BD24" s="119">
        <v>9</v>
      </c>
      <c r="BE24" s="77">
        <v>3</v>
      </c>
      <c r="BF24" s="77">
        <v>5</v>
      </c>
      <c r="BG24" s="82">
        <f t="shared" si="15"/>
        <v>166.66666666666669</v>
      </c>
      <c r="BH24" s="125">
        <v>166.66666666666669</v>
      </c>
      <c r="BI24" s="77"/>
      <c r="BJ24" s="78"/>
      <c r="BK24" s="82"/>
      <c r="BL24" s="82"/>
    </row>
    <row r="25" spans="1:64" ht="18">
      <c r="A25" s="35" t="s">
        <v>18</v>
      </c>
      <c r="B25" s="36">
        <v>15</v>
      </c>
      <c r="C25" s="36">
        <v>33.6</v>
      </c>
      <c r="D25" s="36">
        <f t="shared" si="0"/>
        <v>224.00000000000003</v>
      </c>
      <c r="E25" s="36">
        <v>103.06748466257669</v>
      </c>
      <c r="F25" s="36">
        <v>4</v>
      </c>
      <c r="G25" s="37">
        <v>9.4</v>
      </c>
      <c r="H25" s="36">
        <f t="shared" si="1"/>
        <v>235</v>
      </c>
      <c r="I25" s="37">
        <v>0</v>
      </c>
      <c r="J25" s="37">
        <v>0</v>
      </c>
      <c r="K25" s="36"/>
      <c r="L25" s="36"/>
      <c r="M25" s="46"/>
      <c r="N25" s="37"/>
      <c r="O25" s="36"/>
      <c r="P25" s="36">
        <v>4</v>
      </c>
      <c r="Q25" s="36">
        <v>4.5</v>
      </c>
      <c r="R25" s="36">
        <f t="shared" si="4"/>
        <v>112.5</v>
      </c>
      <c r="S25" s="36">
        <v>70.3125</v>
      </c>
      <c r="T25" s="37">
        <v>1</v>
      </c>
      <c r="U25" s="37">
        <v>1</v>
      </c>
      <c r="V25" s="36">
        <f t="shared" si="5"/>
        <v>100</v>
      </c>
      <c r="W25" s="36">
        <v>0</v>
      </c>
      <c r="X25" s="36">
        <v>0</v>
      </c>
      <c r="Y25" s="36"/>
      <c r="Z25" s="36"/>
      <c r="AA25" s="38"/>
      <c r="AB25" s="36"/>
      <c r="AC25" s="36"/>
      <c r="AD25" s="46">
        <v>1086</v>
      </c>
      <c r="AE25" s="36">
        <v>877.3</v>
      </c>
      <c r="AF25" s="36">
        <f t="shared" si="8"/>
        <v>80.78268876611418</v>
      </c>
      <c r="AG25" s="36">
        <v>76.43190131476723</v>
      </c>
      <c r="AH25" s="36">
        <v>206</v>
      </c>
      <c r="AI25" s="36">
        <v>13</v>
      </c>
      <c r="AJ25" s="36">
        <f t="shared" si="9"/>
        <v>6.310679611650485</v>
      </c>
      <c r="AK25" s="38">
        <v>29</v>
      </c>
      <c r="AL25" s="36">
        <v>14.4</v>
      </c>
      <c r="AM25" s="36">
        <f t="shared" si="10"/>
        <v>49.6551724137931</v>
      </c>
      <c r="AN25" s="36">
        <v>38.29787234042553</v>
      </c>
      <c r="AO25" s="46">
        <v>7</v>
      </c>
      <c r="AP25" s="36">
        <v>0</v>
      </c>
      <c r="AQ25" s="36">
        <f t="shared" si="11"/>
        <v>0</v>
      </c>
      <c r="AR25" s="41">
        <v>48.1</v>
      </c>
      <c r="AS25" s="41">
        <v>49.3</v>
      </c>
      <c r="AT25" s="42">
        <f t="shared" si="12"/>
        <v>102.4948024948025</v>
      </c>
      <c r="AU25" s="36">
        <v>68.18810511756571</v>
      </c>
      <c r="AV25" s="37">
        <v>6.3</v>
      </c>
      <c r="AW25" s="37">
        <v>6.6</v>
      </c>
      <c r="AX25" s="42">
        <f t="shared" si="13"/>
        <v>104.76190476190477</v>
      </c>
      <c r="AY25" s="36">
        <v>100</v>
      </c>
      <c r="AZ25" s="77">
        <v>60</v>
      </c>
      <c r="BA25" s="82">
        <v>60</v>
      </c>
      <c r="BB25" s="82">
        <f t="shared" si="14"/>
        <v>100</v>
      </c>
      <c r="BC25" s="82"/>
      <c r="BD25" s="119">
        <v>3</v>
      </c>
      <c r="BE25" s="77">
        <v>1</v>
      </c>
      <c r="BF25" s="77"/>
      <c r="BG25" s="82">
        <f t="shared" si="15"/>
        <v>0</v>
      </c>
      <c r="BH25" s="125"/>
      <c r="BI25" s="77"/>
      <c r="BJ25" s="77"/>
      <c r="BK25" s="82"/>
      <c r="BL25" s="82"/>
    </row>
    <row r="26" spans="1:64" ht="18">
      <c r="A26" s="35" t="s">
        <v>19</v>
      </c>
      <c r="B26" s="36">
        <v>30</v>
      </c>
      <c r="C26" s="36">
        <v>78.5</v>
      </c>
      <c r="D26" s="36">
        <f t="shared" si="0"/>
        <v>261.6666666666667</v>
      </c>
      <c r="E26" s="36">
        <v>139.4316163410302</v>
      </c>
      <c r="F26" s="36">
        <v>7</v>
      </c>
      <c r="G26" s="37">
        <v>24.4</v>
      </c>
      <c r="H26" s="36">
        <f t="shared" si="1"/>
        <v>348.57142857142856</v>
      </c>
      <c r="I26" s="37">
        <v>0</v>
      </c>
      <c r="J26" s="37">
        <v>2.7</v>
      </c>
      <c r="K26" s="36"/>
      <c r="L26" s="36"/>
      <c r="M26" s="46"/>
      <c r="N26" s="37">
        <v>1.5</v>
      </c>
      <c r="O26" s="36"/>
      <c r="P26" s="36">
        <v>6</v>
      </c>
      <c r="Q26" s="36">
        <v>6.2</v>
      </c>
      <c r="R26" s="36">
        <f t="shared" si="4"/>
        <v>103.33333333333334</v>
      </c>
      <c r="S26" s="36">
        <v>72.94117647058823</v>
      </c>
      <c r="T26" s="37">
        <v>1</v>
      </c>
      <c r="U26" s="37">
        <v>2.1</v>
      </c>
      <c r="V26" s="36">
        <f t="shared" si="5"/>
        <v>210</v>
      </c>
      <c r="W26" s="36">
        <v>0</v>
      </c>
      <c r="X26" s="36">
        <v>0</v>
      </c>
      <c r="Y26" s="36"/>
      <c r="Z26" s="36"/>
      <c r="AA26" s="38"/>
      <c r="AB26" s="36"/>
      <c r="AC26" s="36"/>
      <c r="AD26" s="46">
        <v>2047</v>
      </c>
      <c r="AE26" s="36">
        <v>1948</v>
      </c>
      <c r="AF26" s="36">
        <f t="shared" si="8"/>
        <v>95.16365412799217</v>
      </c>
      <c r="AG26" s="36">
        <v>88.00233851306606</v>
      </c>
      <c r="AH26" s="36">
        <v>442</v>
      </c>
      <c r="AI26" s="36">
        <v>370.5</v>
      </c>
      <c r="AJ26" s="36">
        <f t="shared" si="9"/>
        <v>83.82352941176471</v>
      </c>
      <c r="AK26" s="38">
        <v>63</v>
      </c>
      <c r="AL26" s="36">
        <v>69</v>
      </c>
      <c r="AM26" s="36">
        <f t="shared" si="10"/>
        <v>109.52380952380953</v>
      </c>
      <c r="AN26" s="36">
        <v>89.6103896103896</v>
      </c>
      <c r="AO26" s="46">
        <v>14</v>
      </c>
      <c r="AP26" s="36">
        <v>16</v>
      </c>
      <c r="AQ26" s="36">
        <f t="shared" si="11"/>
        <v>114.28571428571428</v>
      </c>
      <c r="AR26" s="41">
        <v>96</v>
      </c>
      <c r="AS26" s="41">
        <v>100.8</v>
      </c>
      <c r="AT26" s="42">
        <f t="shared" si="12"/>
        <v>105</v>
      </c>
      <c r="AU26" s="36">
        <v>107.00636942675159</v>
      </c>
      <c r="AV26" s="37">
        <v>18.4</v>
      </c>
      <c r="AW26" s="37">
        <v>19.2</v>
      </c>
      <c r="AX26" s="42">
        <f t="shared" si="13"/>
        <v>104.34782608695652</v>
      </c>
      <c r="AY26" s="36">
        <v>100</v>
      </c>
      <c r="AZ26" s="77">
        <v>2495</v>
      </c>
      <c r="BA26" s="82">
        <v>776.7</v>
      </c>
      <c r="BB26" s="82">
        <f t="shared" si="14"/>
        <v>31.130260521042086</v>
      </c>
      <c r="BC26" s="82">
        <v>776.7</v>
      </c>
      <c r="BD26" s="119">
        <v>7</v>
      </c>
      <c r="BE26" s="77">
        <v>2</v>
      </c>
      <c r="BF26" s="77">
        <v>3</v>
      </c>
      <c r="BG26" s="82">
        <f t="shared" si="15"/>
        <v>150</v>
      </c>
      <c r="BH26" s="125">
        <v>150</v>
      </c>
      <c r="BI26" s="77"/>
      <c r="BJ26" s="77"/>
      <c r="BK26" s="82"/>
      <c r="BL26" s="82"/>
    </row>
    <row r="27" spans="1:64" ht="18">
      <c r="A27" s="35" t="s">
        <v>20</v>
      </c>
      <c r="B27" s="36">
        <v>127</v>
      </c>
      <c r="C27" s="36">
        <v>153</v>
      </c>
      <c r="D27" s="36">
        <f t="shared" si="0"/>
        <v>120.4724409448819</v>
      </c>
      <c r="E27" s="36">
        <v>82.92682926829268</v>
      </c>
      <c r="F27" s="36">
        <v>23</v>
      </c>
      <c r="G27" s="37">
        <v>26.5</v>
      </c>
      <c r="H27" s="36">
        <f>G27/F27*100</f>
        <v>115.21739130434783</v>
      </c>
      <c r="I27" s="37">
        <v>439</v>
      </c>
      <c r="J27" s="37">
        <v>486.8</v>
      </c>
      <c r="K27" s="36">
        <f t="shared" si="2"/>
        <v>110.8883826879271</v>
      </c>
      <c r="L27" s="36">
        <v>118.87667887667888</v>
      </c>
      <c r="M27" s="46">
        <v>85</v>
      </c>
      <c r="N27" s="37">
        <v>90.9</v>
      </c>
      <c r="O27" s="36">
        <f t="shared" si="3"/>
        <v>106.94117647058825</v>
      </c>
      <c r="P27" s="36">
        <v>24</v>
      </c>
      <c r="Q27" s="36">
        <v>35.6</v>
      </c>
      <c r="R27" s="36">
        <f t="shared" si="4"/>
        <v>148.33333333333334</v>
      </c>
      <c r="S27" s="36">
        <v>104.70588235294116</v>
      </c>
      <c r="T27" s="37">
        <v>5</v>
      </c>
      <c r="U27" s="37">
        <v>5</v>
      </c>
      <c r="V27" s="36">
        <f t="shared" si="5"/>
        <v>100</v>
      </c>
      <c r="W27" s="36">
        <v>43</v>
      </c>
      <c r="X27" s="36">
        <v>50.4</v>
      </c>
      <c r="Y27" s="36">
        <f t="shared" si="6"/>
        <v>117.2093023255814</v>
      </c>
      <c r="Z27" s="36">
        <v>114.80637813211843</v>
      </c>
      <c r="AA27" s="38">
        <v>10</v>
      </c>
      <c r="AB27" s="36">
        <v>10.2</v>
      </c>
      <c r="AC27" s="36">
        <f t="shared" si="7"/>
        <v>102</v>
      </c>
      <c r="AD27" s="46">
        <v>50383</v>
      </c>
      <c r="AE27" s="36">
        <v>50383</v>
      </c>
      <c r="AF27" s="36">
        <f t="shared" si="8"/>
        <v>100</v>
      </c>
      <c r="AG27" s="36">
        <v>94.36921178091417</v>
      </c>
      <c r="AH27" s="36">
        <v>9444</v>
      </c>
      <c r="AI27" s="36">
        <v>10191.1</v>
      </c>
      <c r="AJ27" s="36">
        <f t="shared" si="9"/>
        <v>107.91084286319357</v>
      </c>
      <c r="AK27" s="38">
        <v>868</v>
      </c>
      <c r="AL27" s="36">
        <v>624.4</v>
      </c>
      <c r="AM27" s="36">
        <f t="shared" si="10"/>
        <v>71.93548387096774</v>
      </c>
      <c r="AN27" s="36">
        <v>108.25242718446601</v>
      </c>
      <c r="AO27" s="46">
        <v>170</v>
      </c>
      <c r="AP27" s="36">
        <v>116.9</v>
      </c>
      <c r="AQ27" s="36">
        <f t="shared" si="11"/>
        <v>68.76470588235296</v>
      </c>
      <c r="AR27" s="41">
        <v>1430</v>
      </c>
      <c r="AS27" s="41">
        <v>1517.2</v>
      </c>
      <c r="AT27" s="42">
        <f t="shared" si="12"/>
        <v>106.09790209790211</v>
      </c>
      <c r="AU27" s="36">
        <v>114.73946910685926</v>
      </c>
      <c r="AV27" s="37">
        <v>208.8</v>
      </c>
      <c r="AW27" s="37">
        <v>229.8</v>
      </c>
      <c r="AX27" s="42">
        <f t="shared" si="13"/>
        <v>110.05747126436782</v>
      </c>
      <c r="AY27" s="36">
        <v>98.42871319880912</v>
      </c>
      <c r="AZ27" s="77">
        <v>4013</v>
      </c>
      <c r="BA27" s="82">
        <v>2334</v>
      </c>
      <c r="BB27" s="82">
        <f t="shared" si="14"/>
        <v>58.160976825317725</v>
      </c>
      <c r="BC27" s="82">
        <v>49.147188881869866</v>
      </c>
      <c r="BD27" s="119">
        <v>28</v>
      </c>
      <c r="BE27" s="77">
        <v>6</v>
      </c>
      <c r="BF27" s="77">
        <v>5</v>
      </c>
      <c r="BG27" s="82">
        <f t="shared" si="15"/>
        <v>83.33333333333334</v>
      </c>
      <c r="BH27" s="125">
        <v>26.31578947368421</v>
      </c>
      <c r="BI27" s="77">
        <v>170</v>
      </c>
      <c r="BJ27" s="77">
        <v>179</v>
      </c>
      <c r="BK27" s="82">
        <f>BJ27/BI27*100</f>
        <v>105.29411764705883</v>
      </c>
      <c r="BL27" s="82">
        <v>29.783693843594012</v>
      </c>
    </row>
    <row r="28" spans="1:64" ht="18">
      <c r="A28" s="35" t="s">
        <v>21</v>
      </c>
      <c r="B28" s="36">
        <v>107</v>
      </c>
      <c r="C28" s="36">
        <v>135.4</v>
      </c>
      <c r="D28" s="36">
        <f t="shared" si="0"/>
        <v>126.54205607476636</v>
      </c>
      <c r="E28" s="36">
        <v>71.0761154855643</v>
      </c>
      <c r="F28" s="36">
        <v>19</v>
      </c>
      <c r="G28" s="37">
        <v>32.8</v>
      </c>
      <c r="H28" s="36">
        <f t="shared" si="1"/>
        <v>172.6315789473684</v>
      </c>
      <c r="I28" s="37">
        <v>0</v>
      </c>
      <c r="J28" s="37">
        <v>0</v>
      </c>
      <c r="K28" s="36"/>
      <c r="L28" s="36"/>
      <c r="M28" s="46"/>
      <c r="N28" s="37"/>
      <c r="O28" s="36"/>
      <c r="P28" s="36">
        <v>13</v>
      </c>
      <c r="Q28" s="36">
        <v>15.8</v>
      </c>
      <c r="R28" s="36">
        <f t="shared" si="4"/>
        <v>121.53846153846155</v>
      </c>
      <c r="S28" s="36">
        <v>65.28925619834712</v>
      </c>
      <c r="T28" s="37">
        <v>4</v>
      </c>
      <c r="U28" s="37">
        <v>4.9</v>
      </c>
      <c r="V28" s="36">
        <f t="shared" si="5"/>
        <v>122.50000000000001</v>
      </c>
      <c r="W28" s="36">
        <v>0</v>
      </c>
      <c r="X28" s="36">
        <v>0</v>
      </c>
      <c r="Y28" s="36"/>
      <c r="Z28" s="36"/>
      <c r="AA28" s="38"/>
      <c r="AB28" s="36"/>
      <c r="AC28" s="36"/>
      <c r="AD28" s="46">
        <v>16436</v>
      </c>
      <c r="AE28" s="36">
        <v>16436</v>
      </c>
      <c r="AF28" s="36">
        <f t="shared" si="8"/>
        <v>100</v>
      </c>
      <c r="AG28" s="36">
        <v>93.12092023104128</v>
      </c>
      <c r="AH28" s="36">
        <v>3175</v>
      </c>
      <c r="AI28" s="36">
        <v>3276.4</v>
      </c>
      <c r="AJ28" s="36">
        <f t="shared" si="9"/>
        <v>103.19370078740158</v>
      </c>
      <c r="AK28" s="38">
        <v>480</v>
      </c>
      <c r="AL28" s="36">
        <v>631.9</v>
      </c>
      <c r="AM28" s="36">
        <f t="shared" si="10"/>
        <v>131.64583333333331</v>
      </c>
      <c r="AN28" s="36">
        <v>115.69022336140607</v>
      </c>
      <c r="AO28" s="46">
        <v>100</v>
      </c>
      <c r="AP28" s="36">
        <v>100</v>
      </c>
      <c r="AQ28" s="36">
        <f t="shared" si="11"/>
        <v>100</v>
      </c>
      <c r="AR28" s="41">
        <v>645.9</v>
      </c>
      <c r="AS28" s="41">
        <v>675.5</v>
      </c>
      <c r="AT28" s="42">
        <f t="shared" si="12"/>
        <v>104.58275274810343</v>
      </c>
      <c r="AU28" s="36">
        <v>105.10346973704682</v>
      </c>
      <c r="AV28" s="37">
        <v>67.3</v>
      </c>
      <c r="AW28" s="37">
        <v>70</v>
      </c>
      <c r="AX28" s="42">
        <f t="shared" si="13"/>
        <v>104.01188707280834</v>
      </c>
      <c r="AY28" s="36">
        <v>100</v>
      </c>
      <c r="AZ28" s="77">
        <v>2640</v>
      </c>
      <c r="BA28" s="82">
        <v>1100</v>
      </c>
      <c r="BB28" s="82">
        <f t="shared" si="14"/>
        <v>41.66666666666667</v>
      </c>
      <c r="BC28" s="82">
        <v>57.773109243697476</v>
      </c>
      <c r="BD28" s="119">
        <v>26</v>
      </c>
      <c r="BE28" s="77">
        <v>6</v>
      </c>
      <c r="BF28" s="77">
        <v>9</v>
      </c>
      <c r="BG28" s="82">
        <f t="shared" si="15"/>
        <v>150</v>
      </c>
      <c r="BH28" s="125"/>
      <c r="BI28" s="77">
        <v>110</v>
      </c>
      <c r="BJ28" s="77">
        <v>125</v>
      </c>
      <c r="BK28" s="82">
        <f>BJ28/BI28*100</f>
        <v>113.63636363636364</v>
      </c>
      <c r="BL28" s="82"/>
    </row>
    <row r="29" spans="1:64" ht="18">
      <c r="A29" s="35" t="s">
        <v>22</v>
      </c>
      <c r="B29" s="36">
        <v>64</v>
      </c>
      <c r="C29" s="36">
        <v>81.6</v>
      </c>
      <c r="D29" s="36">
        <f t="shared" si="0"/>
        <v>127.49999999999999</v>
      </c>
      <c r="E29" s="36">
        <v>115.74468085106382</v>
      </c>
      <c r="F29" s="36">
        <v>16</v>
      </c>
      <c r="G29" s="37">
        <v>20.2</v>
      </c>
      <c r="H29" s="36">
        <f t="shared" si="1"/>
        <v>126.25</v>
      </c>
      <c r="I29" s="37">
        <v>92</v>
      </c>
      <c r="J29" s="37">
        <v>75.2</v>
      </c>
      <c r="K29" s="36">
        <f t="shared" si="2"/>
        <v>81.73913043478261</v>
      </c>
      <c r="L29" s="36">
        <v>84.68468468468468</v>
      </c>
      <c r="M29" s="46">
        <v>31</v>
      </c>
      <c r="N29" s="37">
        <v>26.7</v>
      </c>
      <c r="O29" s="36">
        <f t="shared" si="3"/>
        <v>86.12903225806451</v>
      </c>
      <c r="P29" s="36">
        <v>14</v>
      </c>
      <c r="Q29" s="36">
        <v>15.8</v>
      </c>
      <c r="R29" s="36">
        <f t="shared" si="4"/>
        <v>112.85714285714286</v>
      </c>
      <c r="S29" s="36">
        <v>65.56016597510373</v>
      </c>
      <c r="T29" s="37">
        <v>3</v>
      </c>
      <c r="U29" s="37">
        <v>4.6</v>
      </c>
      <c r="V29" s="36">
        <f t="shared" si="5"/>
        <v>153.33333333333331</v>
      </c>
      <c r="W29" s="36">
        <v>4</v>
      </c>
      <c r="X29" s="36">
        <v>0</v>
      </c>
      <c r="Y29" s="36">
        <f t="shared" si="6"/>
        <v>0</v>
      </c>
      <c r="Z29" s="36"/>
      <c r="AA29" s="38"/>
      <c r="AB29" s="36"/>
      <c r="AC29" s="36"/>
      <c r="AD29" s="46">
        <v>5014</v>
      </c>
      <c r="AE29" s="36">
        <v>4821.1</v>
      </c>
      <c r="AF29" s="36">
        <f t="shared" si="8"/>
        <v>96.15277223773435</v>
      </c>
      <c r="AG29" s="36">
        <v>97.6105460287702</v>
      </c>
      <c r="AH29" s="36">
        <v>1000</v>
      </c>
      <c r="AI29" s="36">
        <v>865.3</v>
      </c>
      <c r="AJ29" s="36">
        <f t="shared" si="9"/>
        <v>86.53</v>
      </c>
      <c r="AK29" s="38">
        <v>161</v>
      </c>
      <c r="AL29" s="36">
        <v>202.5</v>
      </c>
      <c r="AM29" s="36">
        <f t="shared" si="10"/>
        <v>125.77639751552796</v>
      </c>
      <c r="AN29" s="36">
        <v>150.89418777943368</v>
      </c>
      <c r="AO29" s="46">
        <v>35</v>
      </c>
      <c r="AP29" s="36">
        <v>36.5</v>
      </c>
      <c r="AQ29" s="36">
        <f t="shared" si="11"/>
        <v>104.28571428571429</v>
      </c>
      <c r="AR29" s="41">
        <v>133.9</v>
      </c>
      <c r="AS29" s="41">
        <v>137.5</v>
      </c>
      <c r="AT29" s="42">
        <f t="shared" si="12"/>
        <v>102.68857356235996</v>
      </c>
      <c r="AU29" s="36">
        <v>107.6742364917776</v>
      </c>
      <c r="AV29" s="37">
        <v>35.6</v>
      </c>
      <c r="AW29" s="37">
        <v>39.2</v>
      </c>
      <c r="AX29" s="42">
        <f t="shared" si="13"/>
        <v>110.1123595505618</v>
      </c>
      <c r="AY29" s="36">
        <v>100.32748988634175</v>
      </c>
      <c r="AZ29" s="77">
        <v>891</v>
      </c>
      <c r="BA29" s="82">
        <v>790</v>
      </c>
      <c r="BB29" s="82">
        <f t="shared" si="14"/>
        <v>88.66442199775533</v>
      </c>
      <c r="BC29" s="82">
        <v>316</v>
      </c>
      <c r="BD29" s="119">
        <v>16</v>
      </c>
      <c r="BE29" s="77">
        <v>5</v>
      </c>
      <c r="BF29" s="77">
        <v>11</v>
      </c>
      <c r="BG29" s="82">
        <f t="shared" si="15"/>
        <v>220.00000000000003</v>
      </c>
      <c r="BH29" s="125"/>
      <c r="BI29" s="77"/>
      <c r="BJ29" s="77"/>
      <c r="BK29" s="82"/>
      <c r="BL29" s="82"/>
    </row>
    <row r="30" spans="1:64" ht="18">
      <c r="A30" s="35" t="s">
        <v>23</v>
      </c>
      <c r="B30" s="46">
        <f>SUM(B9:B29)</f>
        <v>1252</v>
      </c>
      <c r="C30" s="36">
        <f>SUM(C9:C29)</f>
        <v>2034.7</v>
      </c>
      <c r="D30" s="36">
        <f>C30/B30*100</f>
        <v>162.51597444089455</v>
      </c>
      <c r="E30" s="36">
        <v>90.15863169088975</v>
      </c>
      <c r="F30" s="46">
        <f>SUM(F9:F29)</f>
        <v>254</v>
      </c>
      <c r="G30" s="36">
        <f>SUM(G9:G29)</f>
        <v>458</v>
      </c>
      <c r="H30" s="36">
        <f t="shared" si="1"/>
        <v>180.31496062992125</v>
      </c>
      <c r="I30" s="46">
        <f>SUM(I9:I29)</f>
        <v>6698</v>
      </c>
      <c r="J30" s="36">
        <f>SUM(J9:J29)</f>
        <v>6879.1</v>
      </c>
      <c r="K30" s="36">
        <f t="shared" si="2"/>
        <v>102.7037921767692</v>
      </c>
      <c r="L30" s="36">
        <v>94.58147720398175</v>
      </c>
      <c r="M30" s="46">
        <f>SUM(M9:M29)</f>
        <v>1427</v>
      </c>
      <c r="N30" s="36">
        <f>SUM(N9:N29)</f>
        <v>1484.6000000000004</v>
      </c>
      <c r="O30" s="36">
        <f t="shared" si="3"/>
        <v>104.03644008409252</v>
      </c>
      <c r="P30" s="36">
        <f>SUM(P9:P29)</f>
        <v>248</v>
      </c>
      <c r="Q30" s="36">
        <f>SUM(Q9:Q29)</f>
        <v>335.7</v>
      </c>
      <c r="R30" s="36">
        <f t="shared" si="4"/>
        <v>135.36290322580643</v>
      </c>
      <c r="S30" s="36">
        <v>94.11269974768712</v>
      </c>
      <c r="T30" s="36">
        <f>SUM(T9:T29)</f>
        <v>57</v>
      </c>
      <c r="U30" s="36">
        <f>SUM(U9:U29)</f>
        <v>64.8</v>
      </c>
      <c r="V30" s="36">
        <f t="shared" si="5"/>
        <v>113.68421052631578</v>
      </c>
      <c r="W30" s="36">
        <f>SUM(W9:W29)</f>
        <v>2628</v>
      </c>
      <c r="X30" s="36">
        <f>SUM(X9:X29)</f>
        <v>2767.9</v>
      </c>
      <c r="Y30" s="36">
        <f t="shared" si="6"/>
        <v>105.32343987823441</v>
      </c>
      <c r="Z30" s="36">
        <v>108.72844404289587</v>
      </c>
      <c r="AA30" s="122">
        <f>SUM(AA9:AA29)</f>
        <v>354</v>
      </c>
      <c r="AB30" s="47">
        <f>SUM(AB9:AB29)</f>
        <v>441.09999999999997</v>
      </c>
      <c r="AC30" s="36">
        <f t="shared" si="7"/>
        <v>124.60451977401128</v>
      </c>
      <c r="AD30" s="46">
        <f>SUM(AD9:AD29)</f>
        <v>273717</v>
      </c>
      <c r="AE30" s="36">
        <f>SUM(AE9:AE29)</f>
        <v>275420.4999999999</v>
      </c>
      <c r="AF30" s="36">
        <f t="shared" si="8"/>
        <v>100.62235812901643</v>
      </c>
      <c r="AG30" s="36">
        <v>100.23518726465748</v>
      </c>
      <c r="AH30" s="36">
        <f>SUM(AH9:AH29)</f>
        <v>51725</v>
      </c>
      <c r="AI30" s="36">
        <f>SUM(AI9:AI29)</f>
        <v>53043.5</v>
      </c>
      <c r="AJ30" s="36">
        <f t="shared" si="9"/>
        <v>102.54905751570806</v>
      </c>
      <c r="AK30" s="122">
        <f>SUM(AK9:AK29)</f>
        <v>5764</v>
      </c>
      <c r="AL30" s="47">
        <f>SUM(AL9:AL29)</f>
        <v>5891.499999999998</v>
      </c>
      <c r="AM30" s="36">
        <f t="shared" si="10"/>
        <v>102.21200555170017</v>
      </c>
      <c r="AN30" s="36">
        <v>112.08881109567929</v>
      </c>
      <c r="AO30" s="46">
        <f>SUM(AO9:AO29)</f>
        <v>1094</v>
      </c>
      <c r="AP30" s="36">
        <f>SUM(AP9:AP29)</f>
        <v>1094.6999999999998</v>
      </c>
      <c r="AQ30" s="36">
        <f t="shared" si="11"/>
        <v>100.06398537477146</v>
      </c>
      <c r="AR30" s="42">
        <v>8812.3</v>
      </c>
      <c r="AS30" s="42">
        <v>9178.6</v>
      </c>
      <c r="AT30" s="42">
        <f t="shared" si="12"/>
        <v>104.15669008090964</v>
      </c>
      <c r="AU30" s="36">
        <v>119.0557104870614</v>
      </c>
      <c r="AV30" s="36">
        <v>1538</v>
      </c>
      <c r="AW30" s="36">
        <v>1674.5</v>
      </c>
      <c r="AX30" s="42">
        <f t="shared" si="13"/>
        <v>108.87516254876464</v>
      </c>
      <c r="AY30" s="36">
        <v>101.20432783006844</v>
      </c>
      <c r="AZ30" s="77">
        <f>SUM(AZ9:AZ29)</f>
        <v>40900</v>
      </c>
      <c r="BA30" s="82">
        <f>SUM(BA9:BA29)</f>
        <v>32994.5</v>
      </c>
      <c r="BB30" s="82">
        <f t="shared" si="14"/>
        <v>80.67114914425429</v>
      </c>
      <c r="BC30" s="82">
        <v>94.21616219303255</v>
      </c>
      <c r="BD30" s="119">
        <f>SUM(BD9:BD29)</f>
        <v>290</v>
      </c>
      <c r="BE30" s="119">
        <f>SUM(BE9:BE29)</f>
        <v>75</v>
      </c>
      <c r="BF30" s="119">
        <f>SUM(BF9:BF29)</f>
        <v>125</v>
      </c>
      <c r="BG30" s="82">
        <f t="shared" si="15"/>
        <v>166.66666666666669</v>
      </c>
      <c r="BH30" s="125">
        <v>85.61643835616438</v>
      </c>
      <c r="BI30" s="77">
        <f>SUM(BI9:BI29)</f>
        <v>1100</v>
      </c>
      <c r="BJ30" s="77">
        <f>SUM(BJ9:BJ29)</f>
        <v>1210</v>
      </c>
      <c r="BK30" s="82">
        <f>BJ30/BI30*100</f>
        <v>110.00000000000001</v>
      </c>
      <c r="BL30" s="82">
        <v>88.25674690007294</v>
      </c>
    </row>
    <row r="31" spans="30:51" ht="18.75"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49">
        <v>13471.5</v>
      </c>
      <c r="AS31" s="49">
        <v>14193.8</v>
      </c>
      <c r="AT31" s="42">
        <f t="shared" si="12"/>
        <v>105.36168949263258</v>
      </c>
      <c r="AU31" s="51">
        <v>116.07811707747919</v>
      </c>
      <c r="AV31" s="51">
        <v>2313.8</v>
      </c>
      <c r="AW31" s="51">
        <v>2504.5</v>
      </c>
      <c r="AX31" s="42">
        <f t="shared" si="13"/>
        <v>108.24185322845534</v>
      </c>
      <c r="AY31" s="23"/>
    </row>
    <row r="32" spans="30:51" ht="18.75"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49">
        <v>22283.8</v>
      </c>
      <c r="AS32" s="49">
        <v>23372.4</v>
      </c>
      <c r="AT32" s="42">
        <f t="shared" si="12"/>
        <v>104.88516321273751</v>
      </c>
      <c r="AU32" s="40">
        <v>117.22951452804544</v>
      </c>
      <c r="AV32" s="40">
        <v>3851.8</v>
      </c>
      <c r="AW32" s="40">
        <v>4179</v>
      </c>
      <c r="AX32" s="42">
        <f t="shared" si="13"/>
        <v>108.49472973674645</v>
      </c>
      <c r="AY32" s="23"/>
    </row>
  </sheetData>
  <mergeCells count="1">
    <mergeCell ref="BD6:BG6"/>
  </mergeCells>
  <printOptions/>
  <pageMargins left="0.18" right="0.4" top="0.53" bottom="1" header="0.5" footer="0.5"/>
  <pageSetup fitToWidth="0" horizontalDpi="600" verticalDpi="600" orientation="landscape" paperSize="9" scale="60" r:id="rId1"/>
  <colBreaks count="1" manualBreakCount="1">
    <brk id="26" max="3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T32"/>
  <sheetViews>
    <sheetView zoomScale="60" zoomScaleNormal="60" workbookViewId="0" topLeftCell="A1">
      <pane xSplit="1" ySplit="8" topLeftCell="S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N28" sqref="AN28"/>
    </sheetView>
  </sheetViews>
  <sheetFormatPr defaultColWidth="9.00390625" defaultRowHeight="12.75"/>
  <cols>
    <col min="1" max="1" width="23.75390625" style="0" customWidth="1"/>
    <col min="2" max="2" width="9.25390625" style="0" bestFit="1" customWidth="1"/>
    <col min="3" max="3" width="9.875" style="0" bestFit="1" customWidth="1"/>
    <col min="4" max="4" width="9.25390625" style="0" bestFit="1" customWidth="1"/>
    <col min="5" max="6" width="9.25390625" style="0" customWidth="1"/>
    <col min="7" max="9" width="9.25390625" style="0" bestFit="1" customWidth="1"/>
    <col min="12" max="12" width="10.875" style="0" customWidth="1"/>
    <col min="13" max="13" width="13.75390625" style="0" customWidth="1"/>
    <col min="17" max="18" width="11.00390625" style="0" customWidth="1"/>
    <col min="37" max="38" width="11.00390625" style="0" bestFit="1" customWidth="1"/>
  </cols>
  <sheetData>
    <row r="1" spans="1:10" ht="12.75">
      <c r="A1" s="27"/>
      <c r="G1" s="20"/>
      <c r="H1" s="20"/>
      <c r="I1" s="20"/>
      <c r="J1" s="20"/>
    </row>
    <row r="2" spans="1:10" ht="12.75">
      <c r="A2" s="27"/>
      <c r="G2" s="20"/>
      <c r="H2" s="20"/>
      <c r="I2" s="20"/>
      <c r="J2" s="20"/>
    </row>
    <row r="3" spans="1:20" ht="12.75">
      <c r="A3" s="27"/>
      <c r="G3" s="20"/>
      <c r="H3" s="20"/>
      <c r="I3" s="20"/>
      <c r="J3" s="20"/>
      <c r="Q3" s="22"/>
      <c r="R3" s="22"/>
      <c r="S3" s="22"/>
      <c r="T3" s="22"/>
    </row>
    <row r="4" spans="1:20" ht="12.75">
      <c r="A4" s="27"/>
      <c r="G4" s="20"/>
      <c r="H4" s="20"/>
      <c r="I4" s="20"/>
      <c r="J4" s="20"/>
      <c r="Q4" s="22"/>
      <c r="R4" s="22"/>
      <c r="S4" s="22"/>
      <c r="T4" s="22"/>
    </row>
    <row r="5" ht="12.75">
      <c r="A5" s="27"/>
    </row>
    <row r="6" spans="1:44" ht="12.75">
      <c r="A6" s="28" t="s">
        <v>0</v>
      </c>
      <c r="B6" s="1"/>
      <c r="C6" s="2" t="s">
        <v>126</v>
      </c>
      <c r="D6" s="2"/>
      <c r="E6" s="2"/>
      <c r="F6" s="2"/>
      <c r="G6" s="1"/>
      <c r="H6" s="2"/>
      <c r="I6" s="2" t="s">
        <v>127</v>
      </c>
      <c r="J6" s="2"/>
      <c r="K6" s="2"/>
      <c r="L6" s="1"/>
      <c r="M6" s="2"/>
      <c r="N6" s="2" t="s">
        <v>32</v>
      </c>
      <c r="O6" s="2"/>
      <c r="P6" s="2"/>
      <c r="Q6" s="1"/>
      <c r="R6" s="2" t="s">
        <v>35</v>
      </c>
      <c r="S6" s="2"/>
      <c r="T6" s="2"/>
      <c r="U6" s="2"/>
      <c r="V6" s="2" t="s">
        <v>128</v>
      </c>
      <c r="W6" s="2"/>
      <c r="X6" s="3"/>
      <c r="Y6" s="327" t="s">
        <v>131</v>
      </c>
      <c r="Z6" s="327"/>
      <c r="AA6" s="328"/>
      <c r="AB6" s="9"/>
      <c r="AC6" s="2"/>
      <c r="AD6" s="2" t="s">
        <v>104</v>
      </c>
      <c r="AE6" s="2"/>
      <c r="AF6" s="3"/>
      <c r="AG6" s="3"/>
      <c r="AH6" s="3"/>
      <c r="AI6" s="329" t="s">
        <v>132</v>
      </c>
      <c r="AJ6" s="330"/>
      <c r="AK6" s="330"/>
      <c r="AL6" s="330"/>
      <c r="AM6" s="331"/>
      <c r="AN6" s="329" t="s">
        <v>133</v>
      </c>
      <c r="AO6" s="330"/>
      <c r="AP6" s="331"/>
      <c r="AQ6" s="9"/>
      <c r="AR6" s="9"/>
    </row>
    <row r="7" spans="1:44" ht="12.75">
      <c r="A7" s="29" t="s">
        <v>1</v>
      </c>
      <c r="B7" s="4" t="s">
        <v>24</v>
      </c>
      <c r="C7" s="4" t="s">
        <v>26</v>
      </c>
      <c r="D7" s="4" t="s">
        <v>27</v>
      </c>
      <c r="E7" s="4" t="s">
        <v>99</v>
      </c>
      <c r="F7" s="4" t="s">
        <v>67</v>
      </c>
      <c r="G7" s="4" t="s">
        <v>24</v>
      </c>
      <c r="H7" s="4" t="s">
        <v>26</v>
      </c>
      <c r="I7" s="4" t="s">
        <v>27</v>
      </c>
      <c r="J7" s="4" t="s">
        <v>24</v>
      </c>
      <c r="K7" s="4" t="s">
        <v>26</v>
      </c>
      <c r="L7" s="4" t="s">
        <v>24</v>
      </c>
      <c r="M7" s="8" t="s">
        <v>26</v>
      </c>
      <c r="N7" s="8" t="s">
        <v>27</v>
      </c>
      <c r="O7" s="8" t="s">
        <v>24</v>
      </c>
      <c r="P7" s="8" t="s">
        <v>26</v>
      </c>
      <c r="Q7" s="4" t="s">
        <v>24</v>
      </c>
      <c r="R7" s="4" t="s">
        <v>26</v>
      </c>
      <c r="S7" s="4" t="s">
        <v>27</v>
      </c>
      <c r="T7" s="4" t="s">
        <v>24</v>
      </c>
      <c r="U7" s="6" t="s">
        <v>26</v>
      </c>
      <c r="V7" s="19" t="s">
        <v>24</v>
      </c>
      <c r="W7" s="19" t="s">
        <v>26</v>
      </c>
      <c r="X7" s="19" t="s">
        <v>55</v>
      </c>
      <c r="Y7" s="19" t="s">
        <v>24</v>
      </c>
      <c r="Z7" s="117" t="s">
        <v>26</v>
      </c>
      <c r="AA7" s="117" t="s">
        <v>55</v>
      </c>
      <c r="AB7" s="4" t="s">
        <v>129</v>
      </c>
      <c r="AC7" s="8" t="s">
        <v>130</v>
      </c>
      <c r="AD7" s="19" t="s">
        <v>24</v>
      </c>
      <c r="AE7" s="19" t="s">
        <v>26</v>
      </c>
      <c r="AF7" s="19" t="s">
        <v>55</v>
      </c>
      <c r="AG7" s="19" t="s">
        <v>99</v>
      </c>
      <c r="AH7" s="4" t="s">
        <v>67</v>
      </c>
      <c r="AI7" s="19" t="s">
        <v>99</v>
      </c>
      <c r="AJ7" s="4" t="s">
        <v>67</v>
      </c>
      <c r="AK7" s="4" t="s">
        <v>99</v>
      </c>
      <c r="AL7" s="4" t="s">
        <v>67</v>
      </c>
      <c r="AM7" s="9" t="s">
        <v>27</v>
      </c>
      <c r="AN7" s="19" t="s">
        <v>99</v>
      </c>
      <c r="AO7" s="4" t="s">
        <v>67</v>
      </c>
      <c r="AP7" s="9"/>
      <c r="AQ7" s="9"/>
      <c r="AR7" s="9"/>
    </row>
    <row r="8" spans="1:44" ht="12.75">
      <c r="A8" s="29"/>
      <c r="B8" s="5" t="s">
        <v>25</v>
      </c>
      <c r="C8" s="5" t="s">
        <v>25</v>
      </c>
      <c r="D8" s="5"/>
      <c r="E8" s="5" t="s">
        <v>125</v>
      </c>
      <c r="F8" s="5" t="s">
        <v>125</v>
      </c>
      <c r="G8" s="5" t="s">
        <v>25</v>
      </c>
      <c r="H8" s="5" t="s">
        <v>25</v>
      </c>
      <c r="I8" s="5"/>
      <c r="J8" s="5" t="s">
        <v>125</v>
      </c>
      <c r="K8" s="5" t="s">
        <v>125</v>
      </c>
      <c r="L8" s="5" t="s">
        <v>25</v>
      </c>
      <c r="M8" s="5" t="s">
        <v>25</v>
      </c>
      <c r="N8" s="5"/>
      <c r="O8" s="5" t="s">
        <v>125</v>
      </c>
      <c r="P8" s="5" t="s">
        <v>125</v>
      </c>
      <c r="Q8" s="5" t="s">
        <v>25</v>
      </c>
      <c r="R8" s="5" t="s">
        <v>25</v>
      </c>
      <c r="S8" s="5"/>
      <c r="T8" s="5" t="s">
        <v>125</v>
      </c>
      <c r="U8" s="7" t="s">
        <v>125</v>
      </c>
      <c r="V8" s="19" t="s">
        <v>125</v>
      </c>
      <c r="W8" s="19" t="s">
        <v>125</v>
      </c>
      <c r="Y8" s="19" t="s">
        <v>80</v>
      </c>
      <c r="Z8" s="19" t="s">
        <v>80</v>
      </c>
      <c r="AA8" s="8"/>
      <c r="AB8" s="5" t="s">
        <v>125</v>
      </c>
      <c r="AC8" s="8" t="s">
        <v>125</v>
      </c>
      <c r="AD8" s="19" t="s">
        <v>81</v>
      </c>
      <c r="AE8" s="19" t="s">
        <v>80</v>
      </c>
      <c r="AG8" t="s">
        <v>125</v>
      </c>
      <c r="AH8" s="5" t="s">
        <v>125</v>
      </c>
      <c r="AI8" t="s">
        <v>125</v>
      </c>
      <c r="AJ8" s="5" t="s">
        <v>125</v>
      </c>
      <c r="AK8" s="5"/>
      <c r="AL8" s="5"/>
      <c r="AM8" s="9"/>
      <c r="AN8" t="s">
        <v>125</v>
      </c>
      <c r="AO8" s="5" t="s">
        <v>125</v>
      </c>
      <c r="AP8" s="9"/>
      <c r="AQ8" s="9"/>
      <c r="AR8" s="9"/>
    </row>
    <row r="9" spans="1:46" ht="18">
      <c r="A9" s="35" t="s">
        <v>2</v>
      </c>
      <c r="B9" s="36">
        <v>605</v>
      </c>
      <c r="C9" s="36">
        <v>606</v>
      </c>
      <c r="D9" s="36">
        <f>C9/B9*100</f>
        <v>100.16528925619835</v>
      </c>
      <c r="E9" s="36">
        <v>20</v>
      </c>
      <c r="F9" s="127">
        <f>D9*E9/100</f>
        <v>20.03305785123967</v>
      </c>
      <c r="G9" s="36">
        <v>46</v>
      </c>
      <c r="H9" s="36">
        <v>71.3</v>
      </c>
      <c r="I9" s="36">
        <f>H9/G9*100</f>
        <v>155</v>
      </c>
      <c r="J9" s="37">
        <v>20</v>
      </c>
      <c r="K9" s="302">
        <f>I9*J9/100</f>
        <v>31</v>
      </c>
      <c r="L9" s="46">
        <v>66309</v>
      </c>
      <c r="M9" s="36">
        <v>71139.8</v>
      </c>
      <c r="N9" s="36">
        <f>M9/L9*100</f>
        <v>107.28528555701338</v>
      </c>
      <c r="O9" s="36">
        <v>10</v>
      </c>
      <c r="P9" s="127">
        <f>N9*O9/100</f>
        <v>10.728528555701338</v>
      </c>
      <c r="Q9" s="41">
        <v>3039.5</v>
      </c>
      <c r="R9" s="41">
        <v>3140.2</v>
      </c>
      <c r="S9" s="42">
        <f>R9/Q9*100</f>
        <v>103.31304490870208</v>
      </c>
      <c r="T9" s="41">
        <v>20</v>
      </c>
      <c r="U9" s="303">
        <f>S9*T9/100</f>
        <v>20.66260898174042</v>
      </c>
      <c r="V9" s="77">
        <v>10</v>
      </c>
      <c r="W9" s="304"/>
      <c r="X9" s="82">
        <f>W9/V9*100</f>
        <v>0</v>
      </c>
      <c r="Y9" s="77">
        <v>7</v>
      </c>
      <c r="Z9" s="77">
        <v>27</v>
      </c>
      <c r="AA9" s="82">
        <f>Z9/Y9*100</f>
        <v>385.7142857142857</v>
      </c>
      <c r="AB9" s="125">
        <v>10</v>
      </c>
      <c r="AC9" s="305">
        <f>AA9*AB9/100</f>
        <v>38.57142857142858</v>
      </c>
      <c r="AD9" s="77">
        <v>470</v>
      </c>
      <c r="AE9" s="77">
        <v>517</v>
      </c>
      <c r="AF9" s="82">
        <f>AE9/AD9*100</f>
        <v>110.00000000000001</v>
      </c>
      <c r="AG9" s="82">
        <v>5</v>
      </c>
      <c r="AH9" s="304">
        <f>AF9*AG9/100</f>
        <v>5.500000000000001</v>
      </c>
      <c r="AI9" s="77">
        <v>5</v>
      </c>
      <c r="AJ9" s="304">
        <f>AM9*AI9/100</f>
        <v>1.032315421671801</v>
      </c>
      <c r="AK9" s="77">
        <v>48367</v>
      </c>
      <c r="AL9" s="77">
        <v>9986</v>
      </c>
      <c r="AM9" s="82">
        <f>AL9/AK9*100</f>
        <v>20.64630843343602</v>
      </c>
      <c r="AN9" s="77">
        <v>10</v>
      </c>
      <c r="AO9" s="307"/>
      <c r="AP9" s="9"/>
      <c r="AQ9" s="9"/>
      <c r="AR9" s="9"/>
      <c r="AS9" s="306">
        <f>E9+J9+O9+T9+V9+AB9+AG9+AI9+AN9</f>
        <v>110</v>
      </c>
      <c r="AT9" s="306">
        <f>F9+K9+P9+U9+W9+AC9+AH9+AJ9+AO9</f>
        <v>127.5279393817818</v>
      </c>
    </row>
    <row r="10" spans="1:46" ht="18">
      <c r="A10" s="35" t="s">
        <v>3</v>
      </c>
      <c r="B10" s="36">
        <v>752</v>
      </c>
      <c r="C10" s="36">
        <v>761.7</v>
      </c>
      <c r="D10" s="36">
        <f aca="true" t="shared" si="0" ref="D10:D29">C10/B10*100</f>
        <v>101.28989361702128</v>
      </c>
      <c r="E10" s="36">
        <v>20</v>
      </c>
      <c r="F10" s="127">
        <f aca="true" t="shared" si="1" ref="F10:F30">D10*E10/100</f>
        <v>20.257978723404257</v>
      </c>
      <c r="G10" s="36">
        <v>71</v>
      </c>
      <c r="H10" s="36">
        <v>51.1</v>
      </c>
      <c r="I10" s="36">
        <f aca="true" t="shared" si="2" ref="I10:I30">H10/G10*100</f>
        <v>71.9718309859155</v>
      </c>
      <c r="J10" s="37">
        <v>20</v>
      </c>
      <c r="K10" s="127">
        <f aca="true" t="shared" si="3" ref="K10:K30">I10*J10/100</f>
        <v>14.394366197183102</v>
      </c>
      <c r="L10" s="46">
        <v>7116</v>
      </c>
      <c r="M10" s="36">
        <v>7128.2</v>
      </c>
      <c r="N10" s="36">
        <f aca="true" t="shared" si="4" ref="N10:N30">M10/L10*100</f>
        <v>100.17144463181562</v>
      </c>
      <c r="O10" s="36">
        <v>10</v>
      </c>
      <c r="P10" s="127">
        <f aca="true" t="shared" si="5" ref="P10:P30">N10*O10/100</f>
        <v>10.017144463181562</v>
      </c>
      <c r="Q10" s="41">
        <v>354.2</v>
      </c>
      <c r="R10" s="41">
        <v>361.5</v>
      </c>
      <c r="S10" s="42">
        <f aca="true" t="shared" si="6" ref="S10:S32">R10/Q10*100</f>
        <v>102.06098249576512</v>
      </c>
      <c r="T10" s="41">
        <v>20</v>
      </c>
      <c r="U10" s="303">
        <f aca="true" t="shared" si="7" ref="U10:U30">S10*T10/100</f>
        <v>20.412196499153023</v>
      </c>
      <c r="V10" s="77">
        <v>10</v>
      </c>
      <c r="W10" s="304"/>
      <c r="X10" s="82">
        <f aca="true" t="shared" si="8" ref="X10:X30">W10/V10*100</f>
        <v>0</v>
      </c>
      <c r="Y10" s="77">
        <v>8</v>
      </c>
      <c r="Z10" s="77">
        <v>32</v>
      </c>
      <c r="AA10" s="82">
        <f aca="true" t="shared" si="9" ref="AA10:AA30">Z10/Y10*100</f>
        <v>400</v>
      </c>
      <c r="AB10" s="125">
        <v>10</v>
      </c>
      <c r="AC10" s="305">
        <f aca="true" t="shared" si="10" ref="AC10:AC30">AA10*AB10/100</f>
        <v>40</v>
      </c>
      <c r="AD10" s="77"/>
      <c r="AE10" s="78"/>
      <c r="AF10" s="82"/>
      <c r="AG10" s="82"/>
      <c r="AH10" s="304"/>
      <c r="AI10" s="77"/>
      <c r="AJ10" s="307"/>
      <c r="AK10" s="9"/>
      <c r="AL10" s="9"/>
      <c r="AM10" s="9"/>
      <c r="AN10" s="77">
        <v>10</v>
      </c>
      <c r="AO10" s="307"/>
      <c r="AP10" s="9"/>
      <c r="AQ10" s="9"/>
      <c r="AR10" s="9"/>
      <c r="AS10" s="306">
        <f aca="true" t="shared" si="11" ref="AS10:AS30">E10+J10+O10+T10+V10+AB10+AG10+AI10+AN10</f>
        <v>100</v>
      </c>
      <c r="AT10" s="306">
        <f aca="true" t="shared" si="12" ref="AT10:AT30">F10+K10+P10+U10+W10+AC10+AH10+AJ10+AO10</f>
        <v>105.08168588292195</v>
      </c>
    </row>
    <row r="11" spans="1:46" ht="18">
      <c r="A11" s="35" t="s">
        <v>4</v>
      </c>
      <c r="B11" s="36">
        <v>30</v>
      </c>
      <c r="C11" s="36">
        <v>47</v>
      </c>
      <c r="D11" s="36">
        <f t="shared" si="0"/>
        <v>156.66666666666666</v>
      </c>
      <c r="E11" s="36">
        <v>20</v>
      </c>
      <c r="F11" s="127">
        <f t="shared" si="1"/>
        <v>31.33333333333333</v>
      </c>
      <c r="G11" s="36">
        <v>7</v>
      </c>
      <c r="H11" s="36">
        <v>11.3</v>
      </c>
      <c r="I11" s="36">
        <f t="shared" si="2"/>
        <v>161.42857142857144</v>
      </c>
      <c r="J11" s="37">
        <v>20</v>
      </c>
      <c r="K11" s="127">
        <f t="shared" si="3"/>
        <v>32.28571428571429</v>
      </c>
      <c r="L11" s="46">
        <v>1155</v>
      </c>
      <c r="M11" s="36">
        <v>1053.8</v>
      </c>
      <c r="N11" s="36">
        <f t="shared" si="4"/>
        <v>91.23809523809523</v>
      </c>
      <c r="O11" s="36">
        <v>10</v>
      </c>
      <c r="P11" s="127">
        <f t="shared" si="5"/>
        <v>9.123809523809523</v>
      </c>
      <c r="Q11" s="41">
        <v>45</v>
      </c>
      <c r="R11" s="41">
        <v>46.4</v>
      </c>
      <c r="S11" s="42">
        <f t="shared" si="6"/>
        <v>103.11111111111111</v>
      </c>
      <c r="T11" s="41">
        <v>20</v>
      </c>
      <c r="U11" s="303">
        <f t="shared" si="7"/>
        <v>20.62222222222222</v>
      </c>
      <c r="V11" s="77">
        <v>10</v>
      </c>
      <c r="W11" s="304"/>
      <c r="X11" s="82">
        <f t="shared" si="8"/>
        <v>0</v>
      </c>
      <c r="Y11" s="77">
        <v>3</v>
      </c>
      <c r="Z11" s="77"/>
      <c r="AA11" s="82">
        <f t="shared" si="9"/>
        <v>0</v>
      </c>
      <c r="AB11" s="125">
        <v>10</v>
      </c>
      <c r="AC11" s="305">
        <f t="shared" si="10"/>
        <v>0</v>
      </c>
      <c r="AD11" s="77"/>
      <c r="AE11" s="78"/>
      <c r="AF11" s="82"/>
      <c r="AG11" s="82"/>
      <c r="AH11" s="304"/>
      <c r="AI11" s="77"/>
      <c r="AJ11" s="307"/>
      <c r="AK11" s="9"/>
      <c r="AL11" s="9"/>
      <c r="AM11" s="9"/>
      <c r="AN11" s="77"/>
      <c r="AO11" s="307"/>
      <c r="AP11" s="9"/>
      <c r="AQ11" s="9"/>
      <c r="AR11" s="9"/>
      <c r="AS11" s="306">
        <f t="shared" si="11"/>
        <v>90</v>
      </c>
      <c r="AT11" s="306">
        <f t="shared" si="12"/>
        <v>93.36507936507937</v>
      </c>
    </row>
    <row r="12" spans="1:46" ht="18">
      <c r="A12" s="35" t="s">
        <v>5</v>
      </c>
      <c r="B12" s="36">
        <v>50</v>
      </c>
      <c r="C12" s="36">
        <v>114.1</v>
      </c>
      <c r="D12" s="36">
        <f t="shared" si="0"/>
        <v>228.2</v>
      </c>
      <c r="E12" s="36">
        <v>20</v>
      </c>
      <c r="F12" s="127">
        <f t="shared" si="1"/>
        <v>45.64</v>
      </c>
      <c r="G12" s="36">
        <v>11</v>
      </c>
      <c r="H12" s="36">
        <v>11</v>
      </c>
      <c r="I12" s="36">
        <f t="shared" si="2"/>
        <v>100</v>
      </c>
      <c r="J12" s="37">
        <v>20</v>
      </c>
      <c r="K12" s="302">
        <f t="shared" si="3"/>
        <v>20</v>
      </c>
      <c r="L12" s="46">
        <v>1020</v>
      </c>
      <c r="M12" s="36">
        <v>1081.5</v>
      </c>
      <c r="N12" s="36">
        <f t="shared" si="4"/>
        <v>106.02941176470588</v>
      </c>
      <c r="O12" s="36">
        <v>10</v>
      </c>
      <c r="P12" s="127">
        <f t="shared" si="5"/>
        <v>10.602941176470587</v>
      </c>
      <c r="Q12" s="41">
        <v>86.2</v>
      </c>
      <c r="R12" s="41">
        <v>90.2</v>
      </c>
      <c r="S12" s="42">
        <f t="shared" si="6"/>
        <v>104.64037122969839</v>
      </c>
      <c r="T12" s="41">
        <v>20</v>
      </c>
      <c r="U12" s="303">
        <f t="shared" si="7"/>
        <v>20.92807424593968</v>
      </c>
      <c r="V12" s="77">
        <v>10</v>
      </c>
      <c r="W12" s="304"/>
      <c r="X12" s="82">
        <f t="shared" si="8"/>
        <v>0</v>
      </c>
      <c r="Y12" s="77">
        <v>4</v>
      </c>
      <c r="Z12" s="77"/>
      <c r="AA12" s="82">
        <f t="shared" si="9"/>
        <v>0</v>
      </c>
      <c r="AB12" s="125">
        <v>10</v>
      </c>
      <c r="AC12" s="305">
        <f t="shared" si="10"/>
        <v>0</v>
      </c>
      <c r="AD12" s="77"/>
      <c r="AE12" s="78"/>
      <c r="AF12" s="82"/>
      <c r="AG12" s="82"/>
      <c r="AH12" s="304"/>
      <c r="AI12" s="77"/>
      <c r="AJ12" s="307"/>
      <c r="AK12" s="9"/>
      <c r="AL12" s="9"/>
      <c r="AM12" s="9"/>
      <c r="AN12" s="77"/>
      <c r="AO12" s="307"/>
      <c r="AP12" s="9"/>
      <c r="AQ12" s="9"/>
      <c r="AR12" s="9"/>
      <c r="AS12" s="306">
        <f t="shared" si="11"/>
        <v>90</v>
      </c>
      <c r="AT12" s="306">
        <f t="shared" si="12"/>
        <v>97.17101542241028</v>
      </c>
    </row>
    <row r="13" spans="1:46" ht="18">
      <c r="A13" s="35" t="s">
        <v>6</v>
      </c>
      <c r="B13" s="36">
        <v>1276</v>
      </c>
      <c r="C13" s="36">
        <v>1288.3</v>
      </c>
      <c r="D13" s="36">
        <f t="shared" si="0"/>
        <v>100.96394984326018</v>
      </c>
      <c r="E13" s="36">
        <v>20</v>
      </c>
      <c r="F13" s="127">
        <f t="shared" si="1"/>
        <v>20.192789968652036</v>
      </c>
      <c r="G13" s="36">
        <v>84</v>
      </c>
      <c r="H13" s="36">
        <v>103.3</v>
      </c>
      <c r="I13" s="36">
        <f t="shared" si="2"/>
        <v>122.97619047619048</v>
      </c>
      <c r="J13" s="37">
        <v>20</v>
      </c>
      <c r="K13" s="302">
        <f t="shared" si="3"/>
        <v>24.595238095238095</v>
      </c>
      <c r="L13" s="46">
        <v>4095</v>
      </c>
      <c r="M13" s="36">
        <v>3831.5</v>
      </c>
      <c r="N13" s="36">
        <f t="shared" si="4"/>
        <v>93.56532356532357</v>
      </c>
      <c r="O13" s="36">
        <v>10</v>
      </c>
      <c r="P13" s="127">
        <f t="shared" si="5"/>
        <v>9.356532356532357</v>
      </c>
      <c r="Q13" s="41">
        <v>214.6</v>
      </c>
      <c r="R13" s="41">
        <v>221.8</v>
      </c>
      <c r="S13" s="42">
        <f t="shared" si="6"/>
        <v>103.35507921714819</v>
      </c>
      <c r="T13" s="41">
        <v>20</v>
      </c>
      <c r="U13" s="303">
        <f t="shared" si="7"/>
        <v>20.671015843429636</v>
      </c>
      <c r="V13" s="77">
        <v>10</v>
      </c>
      <c r="W13" s="304"/>
      <c r="X13" s="82">
        <f t="shared" si="8"/>
        <v>0</v>
      </c>
      <c r="Y13" s="77">
        <v>0</v>
      </c>
      <c r="Z13" s="77"/>
      <c r="AA13" s="82"/>
      <c r="AB13" s="125">
        <v>10</v>
      </c>
      <c r="AC13" s="305">
        <f t="shared" si="10"/>
        <v>0</v>
      </c>
      <c r="AD13" s="77"/>
      <c r="AE13" s="78"/>
      <c r="AF13" s="82"/>
      <c r="AG13" s="82"/>
      <c r="AH13" s="304"/>
      <c r="AI13" s="77"/>
      <c r="AJ13" s="307"/>
      <c r="AK13" s="9"/>
      <c r="AL13" s="9"/>
      <c r="AM13" s="9"/>
      <c r="AN13" s="77">
        <v>10</v>
      </c>
      <c r="AO13" s="307"/>
      <c r="AP13" s="9"/>
      <c r="AQ13" s="9"/>
      <c r="AR13" s="9"/>
      <c r="AS13" s="306">
        <f t="shared" si="11"/>
        <v>100</v>
      </c>
      <c r="AT13" s="306">
        <f t="shared" si="12"/>
        <v>74.81557626385212</v>
      </c>
    </row>
    <row r="14" spans="1:46" ht="18">
      <c r="A14" s="35" t="s">
        <v>7</v>
      </c>
      <c r="B14" s="36">
        <v>286</v>
      </c>
      <c r="C14" s="36">
        <v>335</v>
      </c>
      <c r="D14" s="36">
        <f t="shared" si="0"/>
        <v>117.13286713286712</v>
      </c>
      <c r="E14" s="36">
        <v>20</v>
      </c>
      <c r="F14" s="127">
        <f t="shared" si="1"/>
        <v>23.426573426573423</v>
      </c>
      <c r="G14" s="36">
        <v>32</v>
      </c>
      <c r="H14" s="36">
        <v>17.9</v>
      </c>
      <c r="I14" s="36">
        <f t="shared" si="2"/>
        <v>55.93749999999999</v>
      </c>
      <c r="J14" s="37">
        <v>20</v>
      </c>
      <c r="K14" s="127">
        <f t="shared" si="3"/>
        <v>11.187499999999998</v>
      </c>
      <c r="L14" s="46">
        <v>2699</v>
      </c>
      <c r="M14" s="36">
        <v>2699</v>
      </c>
      <c r="N14" s="36">
        <f t="shared" si="4"/>
        <v>100</v>
      </c>
      <c r="O14" s="36">
        <v>10</v>
      </c>
      <c r="P14" s="127">
        <f t="shared" si="5"/>
        <v>10</v>
      </c>
      <c r="Q14" s="41">
        <v>241</v>
      </c>
      <c r="R14" s="41">
        <v>256.4</v>
      </c>
      <c r="S14" s="42">
        <f t="shared" si="6"/>
        <v>106.39004149377594</v>
      </c>
      <c r="T14" s="41">
        <v>20</v>
      </c>
      <c r="U14" s="303">
        <f t="shared" si="7"/>
        <v>21.27800829875519</v>
      </c>
      <c r="V14" s="77">
        <v>10</v>
      </c>
      <c r="W14" s="304"/>
      <c r="X14" s="82">
        <f t="shared" si="8"/>
        <v>0</v>
      </c>
      <c r="Y14" s="77">
        <v>3</v>
      </c>
      <c r="Z14" s="77"/>
      <c r="AA14" s="82">
        <f t="shared" si="9"/>
        <v>0</v>
      </c>
      <c r="AB14" s="125">
        <v>10</v>
      </c>
      <c r="AC14" s="305">
        <f t="shared" si="10"/>
        <v>0</v>
      </c>
      <c r="AD14" s="77"/>
      <c r="AE14" s="78"/>
      <c r="AF14" s="82"/>
      <c r="AG14" s="82"/>
      <c r="AH14" s="304"/>
      <c r="AI14" s="77"/>
      <c r="AJ14" s="307"/>
      <c r="AK14" s="9"/>
      <c r="AL14" s="9"/>
      <c r="AM14" s="9"/>
      <c r="AN14" s="77">
        <v>10</v>
      </c>
      <c r="AO14" s="307"/>
      <c r="AP14" s="9"/>
      <c r="AQ14" s="9"/>
      <c r="AR14" s="9"/>
      <c r="AS14" s="306">
        <f t="shared" si="11"/>
        <v>100</v>
      </c>
      <c r="AT14" s="306">
        <f t="shared" si="12"/>
        <v>65.89208172532861</v>
      </c>
    </row>
    <row r="15" spans="1:46" ht="18">
      <c r="A15" s="35" t="s">
        <v>8</v>
      </c>
      <c r="B15" s="36">
        <v>546</v>
      </c>
      <c r="C15" s="36">
        <v>602</v>
      </c>
      <c r="D15" s="36">
        <f t="shared" si="0"/>
        <v>110.25641025641026</v>
      </c>
      <c r="E15" s="36">
        <v>20</v>
      </c>
      <c r="F15" s="127">
        <f t="shared" si="1"/>
        <v>22.05128205128205</v>
      </c>
      <c r="G15" s="36">
        <v>41</v>
      </c>
      <c r="H15" s="36">
        <v>57.9</v>
      </c>
      <c r="I15" s="36">
        <f t="shared" si="2"/>
        <v>141.21951219512195</v>
      </c>
      <c r="J15" s="37">
        <v>20</v>
      </c>
      <c r="K15" s="127">
        <f t="shared" si="3"/>
        <v>28.243902439024392</v>
      </c>
      <c r="L15" s="46">
        <v>91788</v>
      </c>
      <c r="M15" s="36">
        <v>89006.2</v>
      </c>
      <c r="N15" s="36">
        <f t="shared" si="4"/>
        <v>96.96932060835839</v>
      </c>
      <c r="O15" s="36">
        <v>10</v>
      </c>
      <c r="P15" s="127">
        <f t="shared" si="5"/>
        <v>9.696932060835838</v>
      </c>
      <c r="Q15" s="41">
        <v>977.7</v>
      </c>
      <c r="R15" s="41">
        <v>1009.9</v>
      </c>
      <c r="S15" s="42">
        <f t="shared" si="6"/>
        <v>103.29344379666563</v>
      </c>
      <c r="T15" s="41">
        <v>20</v>
      </c>
      <c r="U15" s="303">
        <f t="shared" si="7"/>
        <v>20.658688759333128</v>
      </c>
      <c r="V15" s="77">
        <v>10</v>
      </c>
      <c r="W15" s="304"/>
      <c r="X15" s="82">
        <f t="shared" si="8"/>
        <v>0</v>
      </c>
      <c r="Y15" s="77">
        <v>6</v>
      </c>
      <c r="Z15" s="77">
        <v>8</v>
      </c>
      <c r="AA15" s="82">
        <f t="shared" si="9"/>
        <v>133.33333333333331</v>
      </c>
      <c r="AB15" s="125">
        <v>10</v>
      </c>
      <c r="AC15" s="305">
        <f t="shared" si="10"/>
        <v>13.33333333333333</v>
      </c>
      <c r="AD15" s="77">
        <v>250</v>
      </c>
      <c r="AE15" s="78">
        <v>276</v>
      </c>
      <c r="AF15" s="82">
        <f>AE15/AD15*100</f>
        <v>110.4</v>
      </c>
      <c r="AG15" s="82">
        <v>5</v>
      </c>
      <c r="AH15" s="304">
        <f>AF15*AG15/100</f>
        <v>5.52</v>
      </c>
      <c r="AI15" s="77">
        <v>5</v>
      </c>
      <c r="AJ15" s="304">
        <f>AM15*AI15/100</f>
        <v>6.0192060445107884</v>
      </c>
      <c r="AK15" s="77">
        <v>391231</v>
      </c>
      <c r="AL15" s="77">
        <v>470980</v>
      </c>
      <c r="AM15" s="82">
        <f>AL15/AK15*100</f>
        <v>120.38412089021575</v>
      </c>
      <c r="AN15" s="77">
        <v>10</v>
      </c>
      <c r="AO15" s="307"/>
      <c r="AP15" s="9"/>
      <c r="AQ15" s="9"/>
      <c r="AR15" s="9"/>
      <c r="AS15" s="306">
        <f t="shared" si="11"/>
        <v>110</v>
      </c>
      <c r="AT15" s="306">
        <f t="shared" si="12"/>
        <v>105.52334468831953</v>
      </c>
    </row>
    <row r="16" spans="1:46" ht="18">
      <c r="A16" s="35" t="s">
        <v>9</v>
      </c>
      <c r="B16" s="36">
        <v>38</v>
      </c>
      <c r="C16" s="36">
        <v>60</v>
      </c>
      <c r="D16" s="36">
        <f t="shared" si="0"/>
        <v>157.89473684210526</v>
      </c>
      <c r="E16" s="36">
        <v>20</v>
      </c>
      <c r="F16" s="127">
        <f t="shared" si="1"/>
        <v>31.57894736842105</v>
      </c>
      <c r="G16" s="36">
        <v>5</v>
      </c>
      <c r="H16" s="36">
        <v>5.5</v>
      </c>
      <c r="I16" s="36">
        <f t="shared" si="2"/>
        <v>110.00000000000001</v>
      </c>
      <c r="J16" s="37">
        <v>20</v>
      </c>
      <c r="K16" s="302">
        <f t="shared" si="3"/>
        <v>22.000000000000004</v>
      </c>
      <c r="L16" s="46">
        <v>902</v>
      </c>
      <c r="M16" s="36">
        <v>864.8</v>
      </c>
      <c r="N16" s="36">
        <f t="shared" si="4"/>
        <v>95.87583148558758</v>
      </c>
      <c r="O16" s="36">
        <v>10</v>
      </c>
      <c r="P16" s="127">
        <f t="shared" si="5"/>
        <v>9.587583148558759</v>
      </c>
      <c r="Q16" s="41">
        <v>34.3</v>
      </c>
      <c r="R16" s="41">
        <v>35.9</v>
      </c>
      <c r="S16" s="42">
        <f t="shared" si="6"/>
        <v>104.66472303206997</v>
      </c>
      <c r="T16" s="41">
        <v>20</v>
      </c>
      <c r="U16" s="303">
        <f t="shared" si="7"/>
        <v>20.932944606413994</v>
      </c>
      <c r="V16" s="77">
        <v>10</v>
      </c>
      <c r="W16" s="304"/>
      <c r="X16" s="82"/>
      <c r="Y16" s="77">
        <v>2</v>
      </c>
      <c r="Z16" s="77"/>
      <c r="AA16" s="82">
        <f t="shared" si="9"/>
        <v>0</v>
      </c>
      <c r="AB16" s="125">
        <v>10</v>
      </c>
      <c r="AC16" s="305">
        <f t="shared" si="10"/>
        <v>0</v>
      </c>
      <c r="AD16" s="77"/>
      <c r="AE16" s="78"/>
      <c r="AF16" s="82"/>
      <c r="AG16" s="82"/>
      <c r="AH16" s="304"/>
      <c r="AI16" s="77"/>
      <c r="AJ16" s="307"/>
      <c r="AK16" s="9"/>
      <c r="AL16" s="9"/>
      <c r="AM16" s="9"/>
      <c r="AN16" s="77"/>
      <c r="AO16" s="307"/>
      <c r="AP16" s="9"/>
      <c r="AQ16" s="9"/>
      <c r="AR16" s="9"/>
      <c r="AS16" s="306">
        <f t="shared" si="11"/>
        <v>90</v>
      </c>
      <c r="AT16" s="306">
        <f t="shared" si="12"/>
        <v>84.0994751233938</v>
      </c>
    </row>
    <row r="17" spans="1:46" ht="18">
      <c r="A17" s="35" t="s">
        <v>10</v>
      </c>
      <c r="B17" s="36">
        <v>22</v>
      </c>
      <c r="C17" s="36">
        <v>28.7</v>
      </c>
      <c r="D17" s="36">
        <f t="shared" si="0"/>
        <v>130.45454545454544</v>
      </c>
      <c r="E17" s="36">
        <v>20</v>
      </c>
      <c r="F17" s="127">
        <f t="shared" si="1"/>
        <v>26.09090909090909</v>
      </c>
      <c r="G17" s="36">
        <v>7</v>
      </c>
      <c r="H17" s="36">
        <v>7</v>
      </c>
      <c r="I17" s="36">
        <f t="shared" si="2"/>
        <v>100</v>
      </c>
      <c r="J17" s="37">
        <v>20</v>
      </c>
      <c r="K17" s="302">
        <f t="shared" si="3"/>
        <v>20</v>
      </c>
      <c r="L17" s="46">
        <v>925</v>
      </c>
      <c r="M17" s="36">
        <v>904.8</v>
      </c>
      <c r="N17" s="36">
        <f t="shared" si="4"/>
        <v>97.81621621621622</v>
      </c>
      <c r="O17" s="36">
        <v>10</v>
      </c>
      <c r="P17" s="127">
        <f t="shared" si="5"/>
        <v>9.781621621621621</v>
      </c>
      <c r="Q17" s="41">
        <v>82.3</v>
      </c>
      <c r="R17" s="41">
        <v>86.1</v>
      </c>
      <c r="S17" s="42">
        <f t="shared" si="6"/>
        <v>104.61725394896719</v>
      </c>
      <c r="T17" s="41">
        <v>20</v>
      </c>
      <c r="U17" s="303">
        <f t="shared" si="7"/>
        <v>20.92345078979344</v>
      </c>
      <c r="V17" s="77">
        <v>10</v>
      </c>
      <c r="W17" s="304"/>
      <c r="X17" s="82"/>
      <c r="Y17" s="77">
        <v>2</v>
      </c>
      <c r="Z17" s="77">
        <v>2</v>
      </c>
      <c r="AA17" s="82">
        <f t="shared" si="9"/>
        <v>100</v>
      </c>
      <c r="AB17" s="125">
        <v>10</v>
      </c>
      <c r="AC17" s="305">
        <f t="shared" si="10"/>
        <v>10</v>
      </c>
      <c r="AD17" s="77"/>
      <c r="AE17" s="78"/>
      <c r="AF17" s="82"/>
      <c r="AG17" s="82"/>
      <c r="AH17" s="304"/>
      <c r="AI17" s="77"/>
      <c r="AJ17" s="307"/>
      <c r="AK17" s="9"/>
      <c r="AL17" s="9"/>
      <c r="AM17" s="9"/>
      <c r="AN17" s="77"/>
      <c r="AO17" s="307"/>
      <c r="AP17" s="9"/>
      <c r="AQ17" s="9"/>
      <c r="AR17" s="9"/>
      <c r="AS17" s="306">
        <f t="shared" si="11"/>
        <v>90</v>
      </c>
      <c r="AT17" s="306">
        <f t="shared" si="12"/>
        <v>86.79598150232415</v>
      </c>
    </row>
    <row r="18" spans="1:46" ht="18">
      <c r="A18" s="35" t="s">
        <v>11</v>
      </c>
      <c r="B18" s="36">
        <v>1055</v>
      </c>
      <c r="C18" s="36">
        <v>1288.7</v>
      </c>
      <c r="D18" s="36">
        <f t="shared" si="0"/>
        <v>122.15165876777252</v>
      </c>
      <c r="E18" s="36">
        <v>20</v>
      </c>
      <c r="F18" s="127">
        <f t="shared" si="1"/>
        <v>24.4303317535545</v>
      </c>
      <c r="G18" s="36">
        <v>71</v>
      </c>
      <c r="H18" s="36">
        <v>97.7</v>
      </c>
      <c r="I18" s="36">
        <f t="shared" si="2"/>
        <v>137.6056338028169</v>
      </c>
      <c r="J18" s="37">
        <v>20</v>
      </c>
      <c r="K18" s="127">
        <f t="shared" si="3"/>
        <v>27.52112676056338</v>
      </c>
      <c r="L18" s="46">
        <v>2727</v>
      </c>
      <c r="M18" s="36">
        <v>2551.4</v>
      </c>
      <c r="N18" s="36">
        <f t="shared" si="4"/>
        <v>93.56068940227357</v>
      </c>
      <c r="O18" s="36">
        <v>10</v>
      </c>
      <c r="P18" s="127">
        <f t="shared" si="5"/>
        <v>9.356068940227356</v>
      </c>
      <c r="Q18" s="41">
        <v>176.7</v>
      </c>
      <c r="R18" s="41">
        <v>184.8</v>
      </c>
      <c r="S18" s="42">
        <f t="shared" si="6"/>
        <v>104.58404074702887</v>
      </c>
      <c r="T18" s="41">
        <v>20</v>
      </c>
      <c r="U18" s="303">
        <f t="shared" si="7"/>
        <v>20.916808149405774</v>
      </c>
      <c r="V18" s="77">
        <v>10</v>
      </c>
      <c r="W18" s="304"/>
      <c r="X18" s="82">
        <f t="shared" si="8"/>
        <v>0</v>
      </c>
      <c r="Y18" s="77">
        <v>2</v>
      </c>
      <c r="Z18" s="77">
        <v>5</v>
      </c>
      <c r="AA18" s="82">
        <f t="shared" si="9"/>
        <v>250</v>
      </c>
      <c r="AB18" s="125">
        <v>10</v>
      </c>
      <c r="AC18" s="305">
        <f t="shared" si="10"/>
        <v>25</v>
      </c>
      <c r="AD18" s="77"/>
      <c r="AE18" s="78"/>
      <c r="AF18" s="82"/>
      <c r="AG18" s="82"/>
      <c r="AH18" s="304"/>
      <c r="AI18" s="77"/>
      <c r="AJ18" s="307"/>
      <c r="AK18" s="9"/>
      <c r="AL18" s="9"/>
      <c r="AM18" s="9"/>
      <c r="AN18" s="77">
        <v>10</v>
      </c>
      <c r="AO18" s="307"/>
      <c r="AP18" s="9"/>
      <c r="AQ18" s="9"/>
      <c r="AR18" s="9"/>
      <c r="AS18" s="306">
        <f t="shared" si="11"/>
        <v>100</v>
      </c>
      <c r="AT18" s="306">
        <f t="shared" si="12"/>
        <v>107.224335603751</v>
      </c>
    </row>
    <row r="19" spans="1:46" ht="18">
      <c r="A19" s="35" t="s">
        <v>12</v>
      </c>
      <c r="B19" s="36">
        <v>67</v>
      </c>
      <c r="C19" s="36">
        <v>80.6</v>
      </c>
      <c r="D19" s="36">
        <f t="shared" si="0"/>
        <v>120.29850746268656</v>
      </c>
      <c r="E19" s="36">
        <v>20</v>
      </c>
      <c r="F19" s="127">
        <f t="shared" si="1"/>
        <v>24.05970149253731</v>
      </c>
      <c r="G19" s="36">
        <v>2129</v>
      </c>
      <c r="H19" s="36">
        <v>2366.7</v>
      </c>
      <c r="I19" s="36">
        <f t="shared" si="2"/>
        <v>111.16486613433536</v>
      </c>
      <c r="J19" s="37">
        <v>20</v>
      </c>
      <c r="K19" s="127">
        <f t="shared" si="3"/>
        <v>22.23297322686707</v>
      </c>
      <c r="L19" s="46">
        <v>4279</v>
      </c>
      <c r="M19" s="36">
        <v>3904.9</v>
      </c>
      <c r="N19" s="36">
        <f t="shared" si="4"/>
        <v>91.25730310820286</v>
      </c>
      <c r="O19" s="36">
        <v>10</v>
      </c>
      <c r="P19" s="127">
        <f t="shared" si="5"/>
        <v>9.125730310820286</v>
      </c>
      <c r="Q19" s="41">
        <v>301.8</v>
      </c>
      <c r="R19" s="41">
        <v>317.8</v>
      </c>
      <c r="S19" s="42">
        <f t="shared" si="6"/>
        <v>105.30152418820411</v>
      </c>
      <c r="T19" s="41">
        <v>20</v>
      </c>
      <c r="U19" s="303">
        <f t="shared" si="7"/>
        <v>21.060304837640825</v>
      </c>
      <c r="V19" s="77">
        <v>10</v>
      </c>
      <c r="W19" s="304"/>
      <c r="X19" s="82">
        <f t="shared" si="8"/>
        <v>0</v>
      </c>
      <c r="Y19" s="77">
        <v>2</v>
      </c>
      <c r="Z19" s="77">
        <v>6</v>
      </c>
      <c r="AA19" s="82">
        <f t="shared" si="9"/>
        <v>300</v>
      </c>
      <c r="AB19" s="125">
        <v>10</v>
      </c>
      <c r="AC19" s="305">
        <f t="shared" si="10"/>
        <v>30</v>
      </c>
      <c r="AD19" s="77"/>
      <c r="AE19" s="78"/>
      <c r="AF19" s="82"/>
      <c r="AG19" s="82"/>
      <c r="AH19" s="304"/>
      <c r="AI19" s="77"/>
      <c r="AJ19" s="307"/>
      <c r="AK19" s="9"/>
      <c r="AL19" s="9"/>
      <c r="AM19" s="9"/>
      <c r="AN19" s="77">
        <v>10</v>
      </c>
      <c r="AO19" s="307"/>
      <c r="AP19" s="9"/>
      <c r="AQ19" s="9"/>
      <c r="AR19" s="9"/>
      <c r="AS19" s="306">
        <f t="shared" si="11"/>
        <v>100</v>
      </c>
      <c r="AT19" s="306">
        <f t="shared" si="12"/>
        <v>106.47870986786549</v>
      </c>
    </row>
    <row r="20" spans="1:46" ht="18">
      <c r="A20" s="35" t="s">
        <v>13</v>
      </c>
      <c r="B20" s="36">
        <v>49</v>
      </c>
      <c r="C20" s="36">
        <v>72.2</v>
      </c>
      <c r="D20" s="36">
        <f t="shared" si="0"/>
        <v>147.3469387755102</v>
      </c>
      <c r="E20" s="36">
        <v>20</v>
      </c>
      <c r="F20" s="127">
        <f t="shared" si="1"/>
        <v>29.469387755102044</v>
      </c>
      <c r="G20" s="36">
        <v>11</v>
      </c>
      <c r="H20" s="36">
        <v>13.6</v>
      </c>
      <c r="I20" s="36">
        <f t="shared" si="2"/>
        <v>123.63636363636363</v>
      </c>
      <c r="J20" s="37">
        <v>20</v>
      </c>
      <c r="K20" s="127">
        <f t="shared" si="3"/>
        <v>24.727272727272727</v>
      </c>
      <c r="L20" s="46">
        <v>2127</v>
      </c>
      <c r="M20" s="36">
        <v>2127</v>
      </c>
      <c r="N20" s="36">
        <f t="shared" si="4"/>
        <v>100</v>
      </c>
      <c r="O20" s="36">
        <v>10</v>
      </c>
      <c r="P20" s="127">
        <f t="shared" si="5"/>
        <v>10</v>
      </c>
      <c r="Q20" s="41">
        <v>147.1</v>
      </c>
      <c r="R20" s="41">
        <v>152.2</v>
      </c>
      <c r="S20" s="42">
        <f t="shared" si="6"/>
        <v>103.46702923181508</v>
      </c>
      <c r="T20" s="41">
        <v>20</v>
      </c>
      <c r="U20" s="303">
        <f t="shared" si="7"/>
        <v>20.693405846363017</v>
      </c>
      <c r="V20" s="77">
        <v>10</v>
      </c>
      <c r="W20" s="304"/>
      <c r="X20" s="82">
        <f t="shared" si="8"/>
        <v>0</v>
      </c>
      <c r="Y20" s="77">
        <v>4</v>
      </c>
      <c r="Z20" s="77"/>
      <c r="AA20" s="82">
        <f t="shared" si="9"/>
        <v>0</v>
      </c>
      <c r="AB20" s="125">
        <v>10</v>
      </c>
      <c r="AC20" s="305">
        <f t="shared" si="10"/>
        <v>0</v>
      </c>
      <c r="AD20" s="77"/>
      <c r="AE20" s="78"/>
      <c r="AF20" s="82"/>
      <c r="AG20" s="82"/>
      <c r="AH20" s="304"/>
      <c r="AI20" s="77"/>
      <c r="AJ20" s="307"/>
      <c r="AK20" s="9"/>
      <c r="AL20" s="9"/>
      <c r="AM20" s="9"/>
      <c r="AN20" s="77"/>
      <c r="AO20" s="307"/>
      <c r="AP20" s="9"/>
      <c r="AQ20" s="9"/>
      <c r="AR20" s="9"/>
      <c r="AS20" s="306">
        <f t="shared" si="11"/>
        <v>90</v>
      </c>
      <c r="AT20" s="306">
        <f t="shared" si="12"/>
        <v>84.89006632873779</v>
      </c>
    </row>
    <row r="21" spans="1:46" ht="18">
      <c r="A21" s="35" t="s">
        <v>14</v>
      </c>
      <c r="B21" s="36">
        <v>5</v>
      </c>
      <c r="C21" s="36">
        <v>8.7</v>
      </c>
      <c r="D21" s="36">
        <f t="shared" si="0"/>
        <v>173.99999999999997</v>
      </c>
      <c r="E21" s="36">
        <v>20</v>
      </c>
      <c r="F21" s="127">
        <f t="shared" si="1"/>
        <v>34.8</v>
      </c>
      <c r="G21" s="36">
        <v>6</v>
      </c>
      <c r="H21" s="36">
        <v>6.2</v>
      </c>
      <c r="I21" s="36">
        <f t="shared" si="2"/>
        <v>103.33333333333334</v>
      </c>
      <c r="J21" s="37">
        <v>20</v>
      </c>
      <c r="K21" s="127">
        <f t="shared" si="3"/>
        <v>20.66666666666667</v>
      </c>
      <c r="L21" s="46">
        <v>603</v>
      </c>
      <c r="M21" s="36">
        <v>634.8</v>
      </c>
      <c r="N21" s="36">
        <f t="shared" si="4"/>
        <v>105.27363184079601</v>
      </c>
      <c r="O21" s="36">
        <v>10</v>
      </c>
      <c r="P21" s="127">
        <f t="shared" si="5"/>
        <v>10.527363184079602</v>
      </c>
      <c r="Q21" s="41">
        <v>42.1</v>
      </c>
      <c r="R21" s="41">
        <v>43.8</v>
      </c>
      <c r="S21" s="42">
        <f t="shared" si="6"/>
        <v>104.03800475059381</v>
      </c>
      <c r="T21" s="41">
        <v>20</v>
      </c>
      <c r="U21" s="303">
        <f t="shared" si="7"/>
        <v>20.80760095011876</v>
      </c>
      <c r="V21" s="77">
        <v>10</v>
      </c>
      <c r="W21" s="304"/>
      <c r="X21" s="82">
        <f t="shared" si="8"/>
        <v>0</v>
      </c>
      <c r="Y21" s="77">
        <v>0</v>
      </c>
      <c r="Z21" s="77"/>
      <c r="AA21" s="82"/>
      <c r="AB21" s="125">
        <v>10</v>
      </c>
      <c r="AC21" s="305">
        <f t="shared" si="10"/>
        <v>0</v>
      </c>
      <c r="AD21" s="77"/>
      <c r="AE21" s="78"/>
      <c r="AF21" s="82"/>
      <c r="AG21" s="82"/>
      <c r="AH21" s="304"/>
      <c r="AI21" s="77"/>
      <c r="AJ21" s="307"/>
      <c r="AK21" s="9"/>
      <c r="AL21" s="9"/>
      <c r="AM21" s="9"/>
      <c r="AN21" s="77"/>
      <c r="AO21" s="307"/>
      <c r="AP21" s="9"/>
      <c r="AQ21" s="9"/>
      <c r="AR21" s="9"/>
      <c r="AS21" s="306">
        <f t="shared" si="11"/>
        <v>90</v>
      </c>
      <c r="AT21" s="306">
        <f t="shared" si="12"/>
        <v>86.80163080086504</v>
      </c>
    </row>
    <row r="22" spans="1:46" ht="18">
      <c r="A22" s="35" t="s">
        <v>15</v>
      </c>
      <c r="B22" s="36">
        <v>1654</v>
      </c>
      <c r="C22" s="36">
        <v>1821.2</v>
      </c>
      <c r="D22" s="36">
        <f t="shared" si="0"/>
        <v>110.10882708585248</v>
      </c>
      <c r="E22" s="36">
        <v>20</v>
      </c>
      <c r="F22" s="127">
        <f t="shared" si="1"/>
        <v>22.021765417170496</v>
      </c>
      <c r="G22" s="36">
        <v>193</v>
      </c>
      <c r="H22" s="36">
        <v>116.3</v>
      </c>
      <c r="I22" s="36">
        <f t="shared" si="2"/>
        <v>60.259067357512954</v>
      </c>
      <c r="J22" s="37">
        <v>20</v>
      </c>
      <c r="K22" s="127">
        <f t="shared" si="3"/>
        <v>12.05181347150259</v>
      </c>
      <c r="L22" s="46">
        <v>8132</v>
      </c>
      <c r="M22" s="36">
        <v>8612.5</v>
      </c>
      <c r="N22" s="36">
        <f t="shared" si="4"/>
        <v>105.90875553369405</v>
      </c>
      <c r="O22" s="36">
        <v>10</v>
      </c>
      <c r="P22" s="127">
        <f t="shared" si="5"/>
        <v>10.590875553369406</v>
      </c>
      <c r="Q22" s="41">
        <v>427.9</v>
      </c>
      <c r="R22" s="41">
        <v>450.7</v>
      </c>
      <c r="S22" s="42">
        <f t="shared" si="6"/>
        <v>105.3283477448002</v>
      </c>
      <c r="T22" s="41">
        <v>20</v>
      </c>
      <c r="U22" s="303">
        <f t="shared" si="7"/>
        <v>21.06566954896004</v>
      </c>
      <c r="V22" s="77">
        <v>10</v>
      </c>
      <c r="W22" s="304"/>
      <c r="X22" s="82">
        <f t="shared" si="8"/>
        <v>0</v>
      </c>
      <c r="Y22" s="77">
        <v>6</v>
      </c>
      <c r="Z22" s="77">
        <v>12</v>
      </c>
      <c r="AA22" s="82">
        <f t="shared" si="9"/>
        <v>200</v>
      </c>
      <c r="AB22" s="125">
        <v>10</v>
      </c>
      <c r="AC22" s="305">
        <f t="shared" si="10"/>
        <v>20</v>
      </c>
      <c r="AD22" s="77">
        <v>100</v>
      </c>
      <c r="AE22" s="78">
        <v>113</v>
      </c>
      <c r="AF22" s="82">
        <f>AE22/AD22*100</f>
        <v>112.99999999999999</v>
      </c>
      <c r="AG22" s="82">
        <v>5</v>
      </c>
      <c r="AH22" s="304">
        <f>AF22*AG22/100</f>
        <v>5.649999999999999</v>
      </c>
      <c r="AI22" s="77"/>
      <c r="AJ22" s="307"/>
      <c r="AK22" s="9"/>
      <c r="AL22" s="9"/>
      <c r="AM22" s="9"/>
      <c r="AN22" s="77">
        <v>10</v>
      </c>
      <c r="AO22" s="307"/>
      <c r="AP22" s="9"/>
      <c r="AQ22" s="9"/>
      <c r="AR22" s="9"/>
      <c r="AS22" s="306">
        <f t="shared" si="11"/>
        <v>105</v>
      </c>
      <c r="AT22" s="306">
        <f t="shared" si="12"/>
        <v>91.38012399100253</v>
      </c>
    </row>
    <row r="23" spans="1:46" ht="18">
      <c r="A23" s="35" t="s">
        <v>16</v>
      </c>
      <c r="B23" s="36">
        <v>66</v>
      </c>
      <c r="C23" s="36">
        <v>145.5</v>
      </c>
      <c r="D23" s="36">
        <f t="shared" si="0"/>
        <v>220.45454545454547</v>
      </c>
      <c r="E23" s="36">
        <v>20</v>
      </c>
      <c r="F23" s="127">
        <f t="shared" si="1"/>
        <v>44.09090909090909</v>
      </c>
      <c r="G23" s="36">
        <v>10</v>
      </c>
      <c r="H23" s="36">
        <v>10</v>
      </c>
      <c r="I23" s="36">
        <f t="shared" si="2"/>
        <v>100</v>
      </c>
      <c r="J23" s="37">
        <v>20</v>
      </c>
      <c r="K23" s="302">
        <f t="shared" si="3"/>
        <v>20</v>
      </c>
      <c r="L23" s="46">
        <v>1785</v>
      </c>
      <c r="M23" s="36">
        <v>1990.4</v>
      </c>
      <c r="N23" s="36">
        <f t="shared" si="4"/>
        <v>111.50700280112045</v>
      </c>
      <c r="O23" s="36">
        <v>10</v>
      </c>
      <c r="P23" s="127">
        <f t="shared" si="5"/>
        <v>11.150700280112046</v>
      </c>
      <c r="Q23" s="41">
        <v>44.8</v>
      </c>
      <c r="R23" s="41">
        <v>46.4</v>
      </c>
      <c r="S23" s="42">
        <f t="shared" si="6"/>
        <v>103.57142857142858</v>
      </c>
      <c r="T23" s="41">
        <v>20</v>
      </c>
      <c r="U23" s="303">
        <f t="shared" si="7"/>
        <v>20.714285714285715</v>
      </c>
      <c r="V23" s="77">
        <v>10</v>
      </c>
      <c r="W23" s="304"/>
      <c r="X23" s="82">
        <f t="shared" si="8"/>
        <v>0</v>
      </c>
      <c r="Y23" s="77">
        <v>3</v>
      </c>
      <c r="Z23" s="77"/>
      <c r="AA23" s="82">
        <f t="shared" si="9"/>
        <v>0</v>
      </c>
      <c r="AB23" s="125">
        <v>10</v>
      </c>
      <c r="AC23" s="305">
        <f t="shared" si="10"/>
        <v>0</v>
      </c>
      <c r="AD23" s="77"/>
      <c r="AE23" s="78"/>
      <c r="AF23" s="82"/>
      <c r="AG23" s="82"/>
      <c r="AH23" s="304"/>
      <c r="AI23" s="77"/>
      <c r="AJ23" s="307"/>
      <c r="AK23" s="9"/>
      <c r="AL23" s="9"/>
      <c r="AM23" s="9"/>
      <c r="AN23" s="77"/>
      <c r="AO23" s="307"/>
      <c r="AP23" s="9"/>
      <c r="AQ23" s="9"/>
      <c r="AR23" s="9"/>
      <c r="AS23" s="306">
        <f t="shared" si="11"/>
        <v>90</v>
      </c>
      <c r="AT23" s="306">
        <f t="shared" si="12"/>
        <v>95.95589508530685</v>
      </c>
    </row>
    <row r="24" spans="1:46" ht="18">
      <c r="A24" s="35" t="s">
        <v>17</v>
      </c>
      <c r="B24" s="36">
        <v>575</v>
      </c>
      <c r="C24" s="36">
        <v>607.3</v>
      </c>
      <c r="D24" s="36">
        <f t="shared" si="0"/>
        <v>105.61739130434782</v>
      </c>
      <c r="E24" s="36">
        <v>20</v>
      </c>
      <c r="F24" s="127">
        <f t="shared" si="1"/>
        <v>21.123478260869565</v>
      </c>
      <c r="G24" s="36">
        <v>44</v>
      </c>
      <c r="H24" s="36">
        <v>28.5</v>
      </c>
      <c r="I24" s="36">
        <f t="shared" si="2"/>
        <v>64.77272727272727</v>
      </c>
      <c r="J24" s="37">
        <v>20</v>
      </c>
      <c r="K24" s="127">
        <f t="shared" si="3"/>
        <v>12.954545454545453</v>
      </c>
      <c r="L24" s="46">
        <v>3089</v>
      </c>
      <c r="M24" s="36">
        <v>3424.5</v>
      </c>
      <c r="N24" s="36">
        <f t="shared" si="4"/>
        <v>110.8611201035934</v>
      </c>
      <c r="O24" s="36">
        <v>10</v>
      </c>
      <c r="P24" s="127">
        <f t="shared" si="5"/>
        <v>11.086112010359338</v>
      </c>
      <c r="Q24" s="41">
        <v>243.2</v>
      </c>
      <c r="R24" s="41">
        <v>254.2</v>
      </c>
      <c r="S24" s="42">
        <f t="shared" si="6"/>
        <v>104.52302631578947</v>
      </c>
      <c r="T24" s="41">
        <v>20</v>
      </c>
      <c r="U24" s="303">
        <f t="shared" si="7"/>
        <v>20.90460526315789</v>
      </c>
      <c r="V24" s="77">
        <v>10</v>
      </c>
      <c r="W24" s="304"/>
      <c r="X24" s="82">
        <f t="shared" si="8"/>
        <v>0</v>
      </c>
      <c r="Y24" s="77">
        <v>3</v>
      </c>
      <c r="Z24" s="77">
        <v>5</v>
      </c>
      <c r="AA24" s="82">
        <f t="shared" si="9"/>
        <v>166.66666666666669</v>
      </c>
      <c r="AB24" s="125">
        <v>10</v>
      </c>
      <c r="AC24" s="305">
        <f t="shared" si="10"/>
        <v>16.66666666666667</v>
      </c>
      <c r="AD24" s="77"/>
      <c r="AE24" s="78"/>
      <c r="AF24" s="82"/>
      <c r="AG24" s="82"/>
      <c r="AH24" s="304"/>
      <c r="AI24" s="77"/>
      <c r="AJ24" s="307"/>
      <c r="AK24" s="9"/>
      <c r="AL24" s="9"/>
      <c r="AM24" s="9"/>
      <c r="AN24" s="77">
        <v>10</v>
      </c>
      <c r="AO24" s="307"/>
      <c r="AP24" s="9"/>
      <c r="AQ24" s="9"/>
      <c r="AR24" s="9"/>
      <c r="AS24" s="306">
        <f t="shared" si="11"/>
        <v>100</v>
      </c>
      <c r="AT24" s="306">
        <f t="shared" si="12"/>
        <v>82.7354076555989</v>
      </c>
    </row>
    <row r="25" spans="1:46" ht="18">
      <c r="A25" s="35" t="s">
        <v>18</v>
      </c>
      <c r="B25" s="36">
        <v>15</v>
      </c>
      <c r="C25" s="36">
        <v>33.6</v>
      </c>
      <c r="D25" s="36">
        <f t="shared" si="0"/>
        <v>224.00000000000003</v>
      </c>
      <c r="E25" s="36">
        <v>20</v>
      </c>
      <c r="F25" s="127">
        <f t="shared" si="1"/>
        <v>44.80000000000001</v>
      </c>
      <c r="G25" s="36">
        <v>4</v>
      </c>
      <c r="H25" s="36">
        <v>4.5</v>
      </c>
      <c r="I25" s="36">
        <f t="shared" si="2"/>
        <v>112.5</v>
      </c>
      <c r="J25" s="37">
        <v>20</v>
      </c>
      <c r="K25" s="127">
        <f t="shared" si="3"/>
        <v>22.5</v>
      </c>
      <c r="L25" s="46">
        <v>1086</v>
      </c>
      <c r="M25" s="36">
        <v>877.3</v>
      </c>
      <c r="N25" s="36">
        <f t="shared" si="4"/>
        <v>80.78268876611418</v>
      </c>
      <c r="O25" s="36">
        <v>10</v>
      </c>
      <c r="P25" s="127">
        <f t="shared" si="5"/>
        <v>8.078268876611418</v>
      </c>
      <c r="Q25" s="41">
        <v>48.1</v>
      </c>
      <c r="R25" s="41">
        <v>49.3</v>
      </c>
      <c r="S25" s="42">
        <f t="shared" si="6"/>
        <v>102.4948024948025</v>
      </c>
      <c r="T25" s="41">
        <v>20</v>
      </c>
      <c r="U25" s="303">
        <f t="shared" si="7"/>
        <v>20.4989604989605</v>
      </c>
      <c r="V25" s="77">
        <v>10</v>
      </c>
      <c r="W25" s="304"/>
      <c r="X25" s="82">
        <f t="shared" si="8"/>
        <v>0</v>
      </c>
      <c r="Y25" s="77">
        <v>1</v>
      </c>
      <c r="Z25" s="77"/>
      <c r="AA25" s="82">
        <f t="shared" si="9"/>
        <v>0</v>
      </c>
      <c r="AB25" s="125">
        <v>10</v>
      </c>
      <c r="AC25" s="305">
        <f t="shared" si="10"/>
        <v>0</v>
      </c>
      <c r="AD25" s="77"/>
      <c r="AE25" s="77"/>
      <c r="AF25" s="82"/>
      <c r="AG25" s="82"/>
      <c r="AH25" s="304"/>
      <c r="AI25" s="77"/>
      <c r="AJ25" s="307"/>
      <c r="AK25" s="9"/>
      <c r="AL25" s="9"/>
      <c r="AM25" s="9"/>
      <c r="AN25" s="77"/>
      <c r="AO25" s="307"/>
      <c r="AP25" s="9"/>
      <c r="AQ25" s="9"/>
      <c r="AR25" s="9"/>
      <c r="AS25" s="306">
        <f t="shared" si="11"/>
        <v>90</v>
      </c>
      <c r="AT25" s="306">
        <f t="shared" si="12"/>
        <v>95.87722937557193</v>
      </c>
    </row>
    <row r="26" spans="1:46" ht="18">
      <c r="A26" s="35" t="s">
        <v>19</v>
      </c>
      <c r="B26" s="36">
        <v>30</v>
      </c>
      <c r="C26" s="36">
        <v>81.2</v>
      </c>
      <c r="D26" s="36">
        <f t="shared" si="0"/>
        <v>270.66666666666663</v>
      </c>
      <c r="E26" s="36">
        <v>20</v>
      </c>
      <c r="F26" s="127">
        <f t="shared" si="1"/>
        <v>54.13333333333332</v>
      </c>
      <c r="G26" s="36">
        <v>6</v>
      </c>
      <c r="H26" s="36">
        <v>6.2</v>
      </c>
      <c r="I26" s="36">
        <f t="shared" si="2"/>
        <v>103.33333333333334</v>
      </c>
      <c r="J26" s="37">
        <v>20</v>
      </c>
      <c r="K26" s="127">
        <f t="shared" si="3"/>
        <v>20.66666666666667</v>
      </c>
      <c r="L26" s="46">
        <v>2047</v>
      </c>
      <c r="M26" s="36">
        <v>1948</v>
      </c>
      <c r="N26" s="36">
        <f t="shared" si="4"/>
        <v>95.16365412799217</v>
      </c>
      <c r="O26" s="36">
        <v>10</v>
      </c>
      <c r="P26" s="127">
        <f t="shared" si="5"/>
        <v>9.516365412799217</v>
      </c>
      <c r="Q26" s="41">
        <v>96</v>
      </c>
      <c r="R26" s="41">
        <v>100.8</v>
      </c>
      <c r="S26" s="42">
        <f t="shared" si="6"/>
        <v>105</v>
      </c>
      <c r="T26" s="41">
        <v>20</v>
      </c>
      <c r="U26" s="303">
        <f t="shared" si="7"/>
        <v>21</v>
      </c>
      <c r="V26" s="77">
        <v>10</v>
      </c>
      <c r="W26" s="304"/>
      <c r="X26" s="82">
        <f t="shared" si="8"/>
        <v>0</v>
      </c>
      <c r="Y26" s="77">
        <v>2</v>
      </c>
      <c r="Z26" s="77">
        <v>3</v>
      </c>
      <c r="AA26" s="82">
        <f t="shared" si="9"/>
        <v>150</v>
      </c>
      <c r="AB26" s="125">
        <v>10</v>
      </c>
      <c r="AC26" s="305">
        <f t="shared" si="10"/>
        <v>15</v>
      </c>
      <c r="AD26" s="77"/>
      <c r="AE26" s="77"/>
      <c r="AF26" s="82"/>
      <c r="AG26" s="82"/>
      <c r="AH26" s="304"/>
      <c r="AI26" s="77"/>
      <c r="AJ26" s="307"/>
      <c r="AK26" s="9"/>
      <c r="AL26" s="9"/>
      <c r="AM26" s="9"/>
      <c r="AN26" s="77"/>
      <c r="AO26" s="307"/>
      <c r="AP26" s="9"/>
      <c r="AQ26" s="9"/>
      <c r="AR26" s="9"/>
      <c r="AS26" s="306">
        <f t="shared" si="11"/>
        <v>90</v>
      </c>
      <c r="AT26" s="306">
        <f t="shared" si="12"/>
        <v>120.3163654127992</v>
      </c>
    </row>
    <row r="27" spans="1:46" ht="18">
      <c r="A27" s="35" t="s">
        <v>20</v>
      </c>
      <c r="B27" s="36">
        <v>566</v>
      </c>
      <c r="C27" s="36">
        <v>639.8</v>
      </c>
      <c r="D27" s="36">
        <f t="shared" si="0"/>
        <v>113.03886925795052</v>
      </c>
      <c r="E27" s="36">
        <v>20</v>
      </c>
      <c r="F27" s="127">
        <f t="shared" si="1"/>
        <v>22.607773851590103</v>
      </c>
      <c r="G27" s="36">
        <v>67</v>
      </c>
      <c r="H27" s="36">
        <v>86</v>
      </c>
      <c r="I27" s="36">
        <f t="shared" si="2"/>
        <v>128.3582089552239</v>
      </c>
      <c r="J27" s="37">
        <v>20</v>
      </c>
      <c r="K27" s="127">
        <f t="shared" si="3"/>
        <v>25.671641791044777</v>
      </c>
      <c r="L27" s="46">
        <v>50383</v>
      </c>
      <c r="M27" s="36">
        <v>50383</v>
      </c>
      <c r="N27" s="36">
        <f t="shared" si="4"/>
        <v>100</v>
      </c>
      <c r="O27" s="36">
        <v>10</v>
      </c>
      <c r="P27" s="127">
        <f t="shared" si="5"/>
        <v>10</v>
      </c>
      <c r="Q27" s="41">
        <v>1430</v>
      </c>
      <c r="R27" s="41">
        <v>1517.2</v>
      </c>
      <c r="S27" s="42">
        <f t="shared" si="6"/>
        <v>106.09790209790211</v>
      </c>
      <c r="T27" s="41">
        <v>20</v>
      </c>
      <c r="U27" s="303">
        <f t="shared" si="7"/>
        <v>21.21958041958042</v>
      </c>
      <c r="V27" s="77">
        <v>10</v>
      </c>
      <c r="W27" s="304"/>
      <c r="X27" s="82">
        <f t="shared" si="8"/>
        <v>0</v>
      </c>
      <c r="Y27" s="77">
        <v>6</v>
      </c>
      <c r="Z27" s="77">
        <v>5</v>
      </c>
      <c r="AA27" s="82">
        <f t="shared" si="9"/>
        <v>83.33333333333334</v>
      </c>
      <c r="AB27" s="125">
        <v>10</v>
      </c>
      <c r="AC27" s="305">
        <f t="shared" si="10"/>
        <v>8.333333333333336</v>
      </c>
      <c r="AD27" s="77">
        <v>170</v>
      </c>
      <c r="AE27" s="77">
        <v>179</v>
      </c>
      <c r="AF27" s="82">
        <f>AE27/AD27*100</f>
        <v>105.29411764705883</v>
      </c>
      <c r="AG27" s="82">
        <v>5</v>
      </c>
      <c r="AH27" s="304">
        <f>AF27*AG27/100</f>
        <v>5.264705882352941</v>
      </c>
      <c r="AI27" s="77">
        <v>5</v>
      </c>
      <c r="AJ27" s="304">
        <f>AM27*AI27/100</f>
        <v>4.074450339265781</v>
      </c>
      <c r="AK27" s="77">
        <v>79731</v>
      </c>
      <c r="AL27" s="77">
        <v>64972</v>
      </c>
      <c r="AM27" s="82">
        <f>AL27/AK27*100</f>
        <v>81.48900678531562</v>
      </c>
      <c r="AN27" s="77">
        <v>10</v>
      </c>
      <c r="AO27" s="307"/>
      <c r="AP27" s="9"/>
      <c r="AQ27" s="9"/>
      <c r="AR27" s="9"/>
      <c r="AS27" s="306">
        <f t="shared" si="11"/>
        <v>110</v>
      </c>
      <c r="AT27" s="306">
        <f t="shared" si="12"/>
        <v>97.17148561716736</v>
      </c>
    </row>
    <row r="28" spans="1:46" ht="18">
      <c r="A28" s="35" t="s">
        <v>21</v>
      </c>
      <c r="B28" s="36">
        <v>107</v>
      </c>
      <c r="C28" s="36">
        <v>135.4</v>
      </c>
      <c r="D28" s="36">
        <f t="shared" si="0"/>
        <v>126.54205607476636</v>
      </c>
      <c r="E28" s="36">
        <v>20</v>
      </c>
      <c r="F28" s="127">
        <f t="shared" si="1"/>
        <v>25.30841121495327</v>
      </c>
      <c r="G28" s="36">
        <v>13</v>
      </c>
      <c r="H28" s="36">
        <v>15.8</v>
      </c>
      <c r="I28" s="36">
        <f t="shared" si="2"/>
        <v>121.53846153846155</v>
      </c>
      <c r="J28" s="37">
        <v>20</v>
      </c>
      <c r="K28" s="127">
        <f t="shared" si="3"/>
        <v>24.30769230769231</v>
      </c>
      <c r="L28" s="46">
        <v>16436</v>
      </c>
      <c r="M28" s="36">
        <v>16436</v>
      </c>
      <c r="N28" s="36">
        <f t="shared" si="4"/>
        <v>100</v>
      </c>
      <c r="O28" s="36">
        <v>10</v>
      </c>
      <c r="P28" s="127">
        <f t="shared" si="5"/>
        <v>10</v>
      </c>
      <c r="Q28" s="41">
        <v>645.9</v>
      </c>
      <c r="R28" s="41">
        <v>675.5</v>
      </c>
      <c r="S28" s="42">
        <f t="shared" si="6"/>
        <v>104.58275274810343</v>
      </c>
      <c r="T28" s="41">
        <v>20</v>
      </c>
      <c r="U28" s="303">
        <f t="shared" si="7"/>
        <v>20.916550549620688</v>
      </c>
      <c r="V28" s="77">
        <v>10</v>
      </c>
      <c r="W28" s="304"/>
      <c r="X28" s="82">
        <f t="shared" si="8"/>
        <v>0</v>
      </c>
      <c r="Y28" s="77">
        <v>6</v>
      </c>
      <c r="Z28" s="77">
        <v>9</v>
      </c>
      <c r="AA28" s="82">
        <f t="shared" si="9"/>
        <v>150</v>
      </c>
      <c r="AB28" s="125">
        <v>10</v>
      </c>
      <c r="AC28" s="305">
        <f t="shared" si="10"/>
        <v>15</v>
      </c>
      <c r="AD28" s="77">
        <v>110</v>
      </c>
      <c r="AE28" s="77">
        <v>125</v>
      </c>
      <c r="AF28" s="82">
        <f>AE28/AD28*100</f>
        <v>113.63636363636364</v>
      </c>
      <c r="AG28" s="82">
        <v>5</v>
      </c>
      <c r="AH28" s="304">
        <f>AF28*AG28/100</f>
        <v>5.6818181818181825</v>
      </c>
      <c r="AI28" s="77"/>
      <c r="AJ28" s="304"/>
      <c r="AK28" s="9"/>
      <c r="AL28" s="9"/>
      <c r="AM28" s="82"/>
      <c r="AN28" s="77"/>
      <c r="AO28" s="307"/>
      <c r="AP28" s="9"/>
      <c r="AQ28" s="9"/>
      <c r="AR28" s="9"/>
      <c r="AS28" s="306">
        <f t="shared" si="11"/>
        <v>95</v>
      </c>
      <c r="AT28" s="306">
        <f t="shared" si="12"/>
        <v>101.21447225408446</v>
      </c>
    </row>
    <row r="29" spans="1:46" ht="18">
      <c r="A29" s="35" t="s">
        <v>22</v>
      </c>
      <c r="B29" s="36">
        <v>156</v>
      </c>
      <c r="C29" s="36">
        <v>156.8</v>
      </c>
      <c r="D29" s="36">
        <f t="shared" si="0"/>
        <v>100.51282051282051</v>
      </c>
      <c r="E29" s="36">
        <v>20</v>
      </c>
      <c r="F29" s="127">
        <f t="shared" si="1"/>
        <v>20.102564102564102</v>
      </c>
      <c r="G29" s="36">
        <v>18</v>
      </c>
      <c r="H29" s="36">
        <v>15.8</v>
      </c>
      <c r="I29" s="36">
        <f t="shared" si="2"/>
        <v>87.77777777777777</v>
      </c>
      <c r="J29" s="37">
        <v>20</v>
      </c>
      <c r="K29" s="127">
        <f t="shared" si="3"/>
        <v>17.555555555555554</v>
      </c>
      <c r="L29" s="46">
        <v>5014</v>
      </c>
      <c r="M29" s="36">
        <v>4821.1</v>
      </c>
      <c r="N29" s="36">
        <f t="shared" si="4"/>
        <v>96.15277223773435</v>
      </c>
      <c r="O29" s="36">
        <v>10</v>
      </c>
      <c r="P29" s="127">
        <f t="shared" si="5"/>
        <v>9.615277223773434</v>
      </c>
      <c r="Q29" s="41">
        <v>133.9</v>
      </c>
      <c r="R29" s="41">
        <v>137.5</v>
      </c>
      <c r="S29" s="42">
        <f t="shared" si="6"/>
        <v>102.68857356235996</v>
      </c>
      <c r="T29" s="41">
        <v>20</v>
      </c>
      <c r="U29" s="303">
        <f t="shared" si="7"/>
        <v>20.537714712471992</v>
      </c>
      <c r="V29" s="77">
        <v>10</v>
      </c>
      <c r="W29" s="304"/>
      <c r="X29" s="82">
        <f t="shared" si="8"/>
        <v>0</v>
      </c>
      <c r="Y29" s="77">
        <v>5</v>
      </c>
      <c r="Z29" s="77">
        <v>11</v>
      </c>
      <c r="AA29" s="82">
        <f t="shared" si="9"/>
        <v>220.00000000000003</v>
      </c>
      <c r="AB29" s="125">
        <v>10</v>
      </c>
      <c r="AC29" s="305">
        <f t="shared" si="10"/>
        <v>22.000000000000004</v>
      </c>
      <c r="AD29" s="77"/>
      <c r="AE29" s="77"/>
      <c r="AF29" s="82"/>
      <c r="AG29" s="82"/>
      <c r="AH29" s="304"/>
      <c r="AI29" s="77"/>
      <c r="AJ29" s="304"/>
      <c r="AK29" s="9"/>
      <c r="AL29" s="9"/>
      <c r="AM29" s="82"/>
      <c r="AN29" s="77">
        <v>10</v>
      </c>
      <c r="AO29" s="307"/>
      <c r="AP29" s="9"/>
      <c r="AQ29" s="9"/>
      <c r="AR29" s="9"/>
      <c r="AS29" s="306">
        <f t="shared" si="11"/>
        <v>100</v>
      </c>
      <c r="AT29" s="306">
        <f t="shared" si="12"/>
        <v>89.81111159436509</v>
      </c>
    </row>
    <row r="30" spans="1:46" ht="18">
      <c r="A30" s="35" t="s">
        <v>23</v>
      </c>
      <c r="B30" s="46">
        <f>SUM(B9:B29)</f>
        <v>7950</v>
      </c>
      <c r="C30" s="36">
        <f>SUM(C9:C29)</f>
        <v>8913.8</v>
      </c>
      <c r="D30" s="36">
        <f>C30/B30*100</f>
        <v>112.12327044025156</v>
      </c>
      <c r="E30" s="36">
        <v>20</v>
      </c>
      <c r="F30" s="127">
        <f t="shared" si="1"/>
        <v>22.42465408805031</v>
      </c>
      <c r="G30" s="36">
        <f>SUM(G9:G29)</f>
        <v>2876</v>
      </c>
      <c r="H30" s="36">
        <f>SUM(H9:H29)</f>
        <v>3103.6</v>
      </c>
      <c r="I30" s="36">
        <f t="shared" si="2"/>
        <v>107.91376912378303</v>
      </c>
      <c r="J30" s="37">
        <v>20</v>
      </c>
      <c r="K30" s="36">
        <f t="shared" si="3"/>
        <v>21.582753824756605</v>
      </c>
      <c r="L30" s="46">
        <f>SUM(L9:L29)</f>
        <v>273717</v>
      </c>
      <c r="M30" s="36">
        <f>SUM(M9:M29)</f>
        <v>275420.4999999999</v>
      </c>
      <c r="N30" s="36">
        <f t="shared" si="4"/>
        <v>100.62235812901643</v>
      </c>
      <c r="O30" s="36">
        <v>10</v>
      </c>
      <c r="P30" s="127">
        <f t="shared" si="5"/>
        <v>10.062235812901644</v>
      </c>
      <c r="Q30" s="42">
        <v>8812.3</v>
      </c>
      <c r="R30" s="42">
        <v>9178.6</v>
      </c>
      <c r="S30" s="42">
        <f t="shared" si="6"/>
        <v>104.15669008090964</v>
      </c>
      <c r="T30" s="41">
        <v>20</v>
      </c>
      <c r="U30" s="303">
        <f t="shared" si="7"/>
        <v>20.831338016181927</v>
      </c>
      <c r="V30" s="77">
        <v>10</v>
      </c>
      <c r="W30" s="304"/>
      <c r="X30" s="82">
        <f t="shared" si="8"/>
        <v>0</v>
      </c>
      <c r="Y30" s="119">
        <f>SUM(Y9:Y29)</f>
        <v>75</v>
      </c>
      <c r="Z30" s="119">
        <f>SUM(Z9:Z29)</f>
        <v>125</v>
      </c>
      <c r="AA30" s="82">
        <f t="shared" si="9"/>
        <v>166.66666666666669</v>
      </c>
      <c r="AB30" s="125">
        <v>10</v>
      </c>
      <c r="AC30" s="305">
        <f t="shared" si="10"/>
        <v>16.66666666666667</v>
      </c>
      <c r="AD30" s="77">
        <f>SUM(AD9:AD29)</f>
        <v>1100</v>
      </c>
      <c r="AE30" s="77">
        <f>SUM(AE9:AE29)</f>
        <v>1210</v>
      </c>
      <c r="AF30" s="82">
        <f>AE30/AD30*100</f>
        <v>110.00000000000001</v>
      </c>
      <c r="AG30" s="82">
        <v>5</v>
      </c>
      <c r="AH30" s="304">
        <f>AF30*AG30/100</f>
        <v>5.500000000000001</v>
      </c>
      <c r="AI30" s="77">
        <v>5</v>
      </c>
      <c r="AJ30" s="304">
        <f>AM30*AI30/100</f>
        <v>5.256186348153097</v>
      </c>
      <c r="AK30" s="77">
        <f>SUM(AK9:AK29)</f>
        <v>519329</v>
      </c>
      <c r="AL30" s="77">
        <f>SUM(AL9:AL29)</f>
        <v>545938</v>
      </c>
      <c r="AM30" s="82">
        <f>AL30/AK30*100</f>
        <v>105.12372696306196</v>
      </c>
      <c r="AN30" s="77">
        <v>10</v>
      </c>
      <c r="AO30" s="307"/>
      <c r="AP30" s="9"/>
      <c r="AQ30" s="9"/>
      <c r="AR30" s="9"/>
      <c r="AS30" s="306">
        <f t="shared" si="11"/>
        <v>110</v>
      </c>
      <c r="AT30" s="306">
        <f t="shared" si="12"/>
        <v>102.32383475671026</v>
      </c>
    </row>
    <row r="31" spans="1:21" ht="18.75">
      <c r="A31" s="27"/>
      <c r="L31" s="23"/>
      <c r="M31" s="23"/>
      <c r="N31" s="23"/>
      <c r="O31" s="23"/>
      <c r="P31" s="23"/>
      <c r="Q31" s="49">
        <v>13471.5</v>
      </c>
      <c r="R31" s="49">
        <v>14193.8</v>
      </c>
      <c r="S31" s="42">
        <f t="shared" si="6"/>
        <v>105.36168949263258</v>
      </c>
      <c r="T31" s="41"/>
      <c r="U31" s="51">
        <v>2504.5</v>
      </c>
    </row>
    <row r="32" spans="1:21" ht="18.75">
      <c r="A32" s="27"/>
      <c r="L32" s="23"/>
      <c r="M32" s="23"/>
      <c r="N32" s="23"/>
      <c r="O32" s="23"/>
      <c r="P32" s="23"/>
      <c r="Q32" s="49">
        <v>22283.8</v>
      </c>
      <c r="R32" s="49">
        <v>23372.4</v>
      </c>
      <c r="S32" s="42">
        <f t="shared" si="6"/>
        <v>104.88516321273751</v>
      </c>
      <c r="T32" s="41"/>
      <c r="U32" s="40">
        <v>4179</v>
      </c>
    </row>
  </sheetData>
  <mergeCells count="3">
    <mergeCell ref="Y6:AA6"/>
    <mergeCell ref="AI6:AM6"/>
    <mergeCell ref="AN6:AP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32"/>
  <sheetViews>
    <sheetView view="pageBreakPreview" zoomScale="65" zoomScaleNormal="50" zoomScaleSheetLayoutView="65" workbookViewId="0" topLeftCell="A1">
      <pane xSplit="1" ySplit="6" topLeftCell="B7" activePane="bottomRight" state="frozen"/>
      <selection pane="topLeft" activeCell="P13" sqref="P13"/>
      <selection pane="topRight" activeCell="P13" sqref="P13"/>
      <selection pane="bottomLeft" activeCell="P13" sqref="P13"/>
      <selection pane="bottomRight" activeCell="L35" sqref="L35"/>
    </sheetView>
  </sheetViews>
  <sheetFormatPr defaultColWidth="9.00390625" defaultRowHeight="12.75"/>
  <cols>
    <col min="1" max="1" width="19.375" style="27" customWidth="1"/>
    <col min="2" max="2" width="10.375" style="0" customWidth="1"/>
    <col min="3" max="3" width="9.875" style="0" customWidth="1"/>
    <col min="4" max="5" width="8.875" style="0" customWidth="1"/>
    <col min="6" max="7" width="8.25390625" style="0" customWidth="1"/>
    <col min="8" max="8" width="10.375" style="0" customWidth="1"/>
    <col min="9" max="9" width="7.75390625" style="0" customWidth="1"/>
    <col min="10" max="10" width="9.25390625" style="0" customWidth="1"/>
    <col min="11" max="12" width="9.875" style="0" customWidth="1"/>
    <col min="13" max="13" width="9.00390625" style="0" customWidth="1"/>
    <col min="14" max="14" width="9.625" style="0" customWidth="1"/>
    <col min="15" max="15" width="8.625" style="0" customWidth="1"/>
    <col min="16" max="16" width="8.25390625" style="0" customWidth="1"/>
    <col min="17" max="19" width="8.00390625" style="0" customWidth="1"/>
    <col min="20" max="21" width="7.75390625" style="0" customWidth="1"/>
    <col min="22" max="22" width="10.75390625" style="0" customWidth="1"/>
    <col min="23" max="23" width="10.375" style="0" customWidth="1"/>
    <col min="24" max="24" width="12.00390625" style="0" customWidth="1"/>
    <col min="25" max="26" width="8.625" style="0" customWidth="1"/>
    <col min="27" max="27" width="10.75390625" style="0" customWidth="1"/>
    <col min="28" max="28" width="9.25390625" style="0" customWidth="1"/>
    <col min="29" max="29" width="8.125" style="0" customWidth="1"/>
    <col min="30" max="31" width="12.625" style="0" customWidth="1"/>
    <col min="32" max="33" width="9.625" style="0" customWidth="1"/>
    <col min="34" max="35" width="11.00390625" style="0" customWidth="1"/>
    <col min="36" max="36" width="8.75390625" style="0" customWidth="1"/>
    <col min="37" max="37" width="11.25390625" style="0" customWidth="1"/>
    <col min="38" max="38" width="10.00390625" style="0" bestFit="1" customWidth="1"/>
    <col min="39" max="40" width="9.875" style="0" customWidth="1"/>
    <col min="41" max="41" width="10.125" style="0" customWidth="1"/>
    <col min="42" max="42" width="10.00390625" style="0" customWidth="1"/>
    <col min="43" max="43" width="8.25390625" style="0" customWidth="1"/>
    <col min="44" max="44" width="11.125" style="0" customWidth="1"/>
    <col min="45" max="45" width="12.25390625" style="0" customWidth="1"/>
    <col min="46" max="46" width="9.00390625" style="0" customWidth="1"/>
    <col min="47" max="47" width="10.125" style="0" customWidth="1"/>
    <col min="48" max="48" width="10.75390625" style="0" customWidth="1"/>
    <col min="49" max="49" width="10.125" style="0" customWidth="1"/>
    <col min="50" max="50" width="10.75390625" style="0" customWidth="1"/>
    <col min="51" max="51" width="9.00390625" style="0" customWidth="1"/>
  </cols>
  <sheetData>
    <row r="1" spans="9:43" ht="18">
      <c r="I1" s="20"/>
      <c r="J1" s="20"/>
      <c r="K1" s="20"/>
      <c r="L1" s="20"/>
      <c r="M1" s="20"/>
      <c r="N1" s="12"/>
      <c r="O1" s="20"/>
      <c r="P1" s="20"/>
      <c r="Q1" s="20"/>
      <c r="R1" s="20"/>
      <c r="S1" s="20"/>
      <c r="T1" s="20"/>
      <c r="AQ1" s="21" t="s">
        <v>38</v>
      </c>
    </row>
    <row r="2" spans="9:43" ht="18">
      <c r="I2" s="12"/>
      <c r="J2" s="20"/>
      <c r="K2" s="20"/>
      <c r="L2" s="20"/>
      <c r="M2" s="20"/>
      <c r="N2" s="12" t="s">
        <v>38</v>
      </c>
      <c r="O2" s="20"/>
      <c r="P2" s="20"/>
      <c r="Q2" s="20"/>
      <c r="R2" s="20"/>
      <c r="S2" s="20"/>
      <c r="T2" s="20"/>
      <c r="AQ2" s="21"/>
    </row>
    <row r="3" spans="9:48" ht="18">
      <c r="I3" s="12" t="s">
        <v>75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AL3" s="21" t="s">
        <v>76</v>
      </c>
      <c r="AM3" s="22"/>
      <c r="AN3" s="22"/>
      <c r="AO3" s="22"/>
      <c r="AP3" s="22"/>
      <c r="AQ3" s="22"/>
      <c r="AR3" s="22"/>
      <c r="AS3" s="22"/>
      <c r="AT3" s="22"/>
      <c r="AU3" s="22"/>
      <c r="AV3" s="22"/>
    </row>
    <row r="4" spans="9:48" ht="18">
      <c r="I4" s="12" t="s">
        <v>134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AL4" s="21" t="str">
        <f>I4</f>
        <v>           за январь-июль 2009 года по Ичалковскому району</v>
      </c>
      <c r="AM4" s="22"/>
      <c r="AN4" s="22"/>
      <c r="AO4" s="22"/>
      <c r="AP4" s="22"/>
      <c r="AQ4" s="22"/>
      <c r="AR4" s="22"/>
      <c r="AS4" s="22"/>
      <c r="AT4" s="22"/>
      <c r="AU4" s="22"/>
      <c r="AV4" s="22"/>
    </row>
    <row r="5" spans="9:38" ht="18">
      <c r="I5" s="12"/>
      <c r="AL5" s="12"/>
    </row>
    <row r="6" spans="1:55" ht="12.75">
      <c r="A6" s="28" t="s">
        <v>0</v>
      </c>
      <c r="B6" s="1"/>
      <c r="C6" s="2" t="s">
        <v>28</v>
      </c>
      <c r="D6" s="2"/>
      <c r="E6" s="2"/>
      <c r="F6" s="2"/>
      <c r="G6" s="2"/>
      <c r="H6" s="3"/>
      <c r="I6" s="1"/>
      <c r="J6" s="2"/>
      <c r="K6" s="2" t="s">
        <v>29</v>
      </c>
      <c r="L6" s="2"/>
      <c r="M6" s="2"/>
      <c r="N6" s="2"/>
      <c r="O6" s="3"/>
      <c r="P6" s="1"/>
      <c r="Q6" s="2"/>
      <c r="R6" s="2" t="s">
        <v>30</v>
      </c>
      <c r="S6" s="2"/>
      <c r="T6" s="2"/>
      <c r="U6" s="2"/>
      <c r="V6" s="3"/>
      <c r="W6" s="1"/>
      <c r="X6" s="2"/>
      <c r="Y6" s="2" t="s">
        <v>31</v>
      </c>
      <c r="Z6" s="2"/>
      <c r="AA6" s="2"/>
      <c r="AB6" s="2"/>
      <c r="AC6" s="3"/>
      <c r="AD6" s="1"/>
      <c r="AE6" s="2"/>
      <c r="AF6" s="2" t="s">
        <v>32</v>
      </c>
      <c r="AG6" s="2"/>
      <c r="AH6" s="2"/>
      <c r="AI6" s="2"/>
      <c r="AJ6" s="3"/>
      <c r="AK6" s="2"/>
      <c r="AL6" s="2"/>
      <c r="AM6" s="2" t="s">
        <v>33</v>
      </c>
      <c r="AN6" s="2"/>
      <c r="AO6" s="2"/>
      <c r="AP6" s="2"/>
      <c r="AQ6" s="3"/>
      <c r="AR6" s="1"/>
      <c r="AS6" s="2" t="s">
        <v>35</v>
      </c>
      <c r="AT6" s="2"/>
      <c r="AU6" s="2"/>
      <c r="AV6" s="2"/>
      <c r="AW6" s="2"/>
      <c r="AX6" s="9"/>
      <c r="AY6" s="4" t="s">
        <v>40</v>
      </c>
      <c r="AZ6" s="1" t="s">
        <v>56</v>
      </c>
      <c r="BA6" s="2"/>
      <c r="BB6" s="2"/>
      <c r="BC6" s="3"/>
    </row>
    <row r="7" spans="1:55" ht="12.75">
      <c r="A7" s="29" t="s">
        <v>1</v>
      </c>
      <c r="B7" s="4" t="s">
        <v>24</v>
      </c>
      <c r="C7" s="4" t="s">
        <v>26</v>
      </c>
      <c r="D7" s="4" t="s">
        <v>27</v>
      </c>
      <c r="E7" s="4" t="s">
        <v>108</v>
      </c>
      <c r="F7" s="4" t="s">
        <v>24</v>
      </c>
      <c r="G7" s="4" t="s">
        <v>26</v>
      </c>
      <c r="H7" s="4" t="s">
        <v>27</v>
      </c>
      <c r="I7" s="4" t="s">
        <v>24</v>
      </c>
      <c r="J7" s="4" t="s">
        <v>26</v>
      </c>
      <c r="K7" s="4" t="s">
        <v>27</v>
      </c>
      <c r="L7" s="4" t="s">
        <v>108</v>
      </c>
      <c r="M7" s="4" t="s">
        <v>24</v>
      </c>
      <c r="N7" s="4" t="s">
        <v>26</v>
      </c>
      <c r="O7" s="4" t="s">
        <v>27</v>
      </c>
      <c r="P7" s="4" t="s">
        <v>24</v>
      </c>
      <c r="Q7" s="4" t="s">
        <v>26</v>
      </c>
      <c r="R7" s="4" t="s">
        <v>27</v>
      </c>
      <c r="S7" s="4" t="s">
        <v>108</v>
      </c>
      <c r="T7" s="4" t="s">
        <v>24</v>
      </c>
      <c r="U7" s="4" t="s">
        <v>26</v>
      </c>
      <c r="V7" s="4" t="s">
        <v>27</v>
      </c>
      <c r="W7" s="4" t="s">
        <v>24</v>
      </c>
      <c r="X7" s="4" t="s">
        <v>26</v>
      </c>
      <c r="Y7" s="4" t="s">
        <v>27</v>
      </c>
      <c r="Z7" s="4" t="s">
        <v>108</v>
      </c>
      <c r="AA7" s="4" t="s">
        <v>24</v>
      </c>
      <c r="AB7" s="4" t="s">
        <v>26</v>
      </c>
      <c r="AC7" s="4" t="s">
        <v>27</v>
      </c>
      <c r="AD7" s="4" t="s">
        <v>24</v>
      </c>
      <c r="AE7" s="8" t="s">
        <v>26</v>
      </c>
      <c r="AF7" s="8" t="s">
        <v>27</v>
      </c>
      <c r="AG7" s="4" t="s">
        <v>108</v>
      </c>
      <c r="AH7" s="8" t="s">
        <v>24</v>
      </c>
      <c r="AI7" s="8" t="s">
        <v>26</v>
      </c>
      <c r="AJ7" s="8" t="s">
        <v>27</v>
      </c>
      <c r="AK7" s="4" t="s">
        <v>24</v>
      </c>
      <c r="AL7" s="4" t="s">
        <v>26</v>
      </c>
      <c r="AM7" s="4" t="s">
        <v>27</v>
      </c>
      <c r="AN7" s="4" t="s">
        <v>108</v>
      </c>
      <c r="AO7" s="4" t="s">
        <v>24</v>
      </c>
      <c r="AP7" s="4" t="s">
        <v>26</v>
      </c>
      <c r="AQ7" s="4" t="s">
        <v>27</v>
      </c>
      <c r="AR7" s="4" t="s">
        <v>24</v>
      </c>
      <c r="AS7" s="4" t="s">
        <v>26</v>
      </c>
      <c r="AT7" s="4" t="s">
        <v>27</v>
      </c>
      <c r="AU7" s="4" t="s">
        <v>108</v>
      </c>
      <c r="AV7" s="4" t="s">
        <v>24</v>
      </c>
      <c r="AW7" s="6" t="s">
        <v>26</v>
      </c>
      <c r="AX7" s="4" t="s">
        <v>27</v>
      </c>
      <c r="AY7" s="19" t="s">
        <v>41</v>
      </c>
      <c r="AZ7" s="19" t="s">
        <v>51</v>
      </c>
      <c r="BA7" s="19" t="s">
        <v>24</v>
      </c>
      <c r="BB7" s="19" t="s">
        <v>26</v>
      </c>
      <c r="BC7" s="19" t="s">
        <v>55</v>
      </c>
    </row>
    <row r="8" spans="1:54" ht="12.75">
      <c r="A8" s="29"/>
      <c r="B8" s="5" t="s">
        <v>25</v>
      </c>
      <c r="C8" s="5" t="s">
        <v>25</v>
      </c>
      <c r="D8" s="5"/>
      <c r="E8" s="5" t="s">
        <v>109</v>
      </c>
      <c r="F8" s="5" t="s">
        <v>34</v>
      </c>
      <c r="G8" s="5" t="s">
        <v>34</v>
      </c>
      <c r="H8" s="5"/>
      <c r="I8" s="5" t="s">
        <v>25</v>
      </c>
      <c r="J8" s="5" t="s">
        <v>25</v>
      </c>
      <c r="K8" s="5"/>
      <c r="L8" s="5" t="s">
        <v>109</v>
      </c>
      <c r="M8" s="5" t="s">
        <v>34</v>
      </c>
      <c r="N8" s="5" t="s">
        <v>34</v>
      </c>
      <c r="O8" s="5"/>
      <c r="P8" s="5" t="s">
        <v>25</v>
      </c>
      <c r="Q8" s="5" t="s">
        <v>25</v>
      </c>
      <c r="R8" s="5"/>
      <c r="S8" s="5" t="s">
        <v>109</v>
      </c>
      <c r="T8" s="5" t="s">
        <v>34</v>
      </c>
      <c r="U8" s="5" t="s">
        <v>34</v>
      </c>
      <c r="V8" s="5"/>
      <c r="W8" s="5" t="s">
        <v>25</v>
      </c>
      <c r="X8" s="5" t="s">
        <v>25</v>
      </c>
      <c r="Y8" s="5"/>
      <c r="Z8" s="5" t="s">
        <v>109</v>
      </c>
      <c r="AA8" s="5" t="s">
        <v>34</v>
      </c>
      <c r="AB8" s="5" t="s">
        <v>34</v>
      </c>
      <c r="AC8" s="5"/>
      <c r="AD8" s="5" t="s">
        <v>25</v>
      </c>
      <c r="AE8" s="5" t="s">
        <v>25</v>
      </c>
      <c r="AF8" s="5"/>
      <c r="AG8" s="5" t="s">
        <v>109</v>
      </c>
      <c r="AH8" s="5" t="s">
        <v>34</v>
      </c>
      <c r="AI8" s="5" t="s">
        <v>34</v>
      </c>
      <c r="AJ8" s="5"/>
      <c r="AK8" s="5" t="s">
        <v>25</v>
      </c>
      <c r="AL8" s="5" t="s">
        <v>25</v>
      </c>
      <c r="AM8" s="5"/>
      <c r="AN8" s="5" t="s">
        <v>109</v>
      </c>
      <c r="AO8" s="5" t="s">
        <v>34</v>
      </c>
      <c r="AP8" s="5" t="s">
        <v>34</v>
      </c>
      <c r="AQ8" s="5"/>
      <c r="AR8" s="5" t="s">
        <v>25</v>
      </c>
      <c r="AS8" s="5" t="s">
        <v>25</v>
      </c>
      <c r="AT8" s="5"/>
      <c r="AU8" s="5" t="s">
        <v>109</v>
      </c>
      <c r="AV8" s="5" t="s">
        <v>34</v>
      </c>
      <c r="AW8" s="7" t="s">
        <v>34</v>
      </c>
      <c r="AX8" s="5"/>
      <c r="AY8" s="24" t="s">
        <v>42</v>
      </c>
      <c r="AZ8" s="19" t="s">
        <v>52</v>
      </c>
      <c r="BA8" s="19" t="s">
        <v>74</v>
      </c>
      <c r="BB8" s="19" t="s">
        <v>54</v>
      </c>
    </row>
    <row r="9" spans="1:55" ht="18">
      <c r="A9" s="35" t="s">
        <v>2</v>
      </c>
      <c r="B9" s="36">
        <v>188</v>
      </c>
      <c r="C9" s="36">
        <v>325.2</v>
      </c>
      <c r="D9" s="36">
        <f>C9/B9*100</f>
        <v>172.9787234042553</v>
      </c>
      <c r="E9" s="42">
        <v>78.49384503982623</v>
      </c>
      <c r="F9" s="62">
        <v>24</v>
      </c>
      <c r="G9" s="66">
        <v>34.5</v>
      </c>
      <c r="H9" s="64">
        <f>G9/F9*100</f>
        <v>143.75</v>
      </c>
      <c r="I9" s="14">
        <v>536</v>
      </c>
      <c r="J9" s="14">
        <v>389.9</v>
      </c>
      <c r="K9" s="64">
        <f>J9/I9*100</f>
        <v>72.74253731343283</v>
      </c>
      <c r="L9" s="64">
        <v>63.06000323467572</v>
      </c>
      <c r="M9" s="63">
        <v>95</v>
      </c>
      <c r="N9" s="63">
        <v>74.6</v>
      </c>
      <c r="O9" s="64">
        <f>N9/M9*100</f>
        <v>78.52631578947367</v>
      </c>
      <c r="P9" s="36">
        <v>34</v>
      </c>
      <c r="Q9" s="36">
        <v>60.3</v>
      </c>
      <c r="R9" s="64">
        <f>Q9/P9*100</f>
        <v>177.35294117647058</v>
      </c>
      <c r="S9" s="64">
        <v>98.69067103109656</v>
      </c>
      <c r="T9" s="37">
        <v>7</v>
      </c>
      <c r="U9" s="37">
        <v>5.9</v>
      </c>
      <c r="V9" s="64">
        <f>U9/T9*100</f>
        <v>84.28571428571429</v>
      </c>
      <c r="W9" s="36">
        <v>22</v>
      </c>
      <c r="X9" s="36">
        <v>21</v>
      </c>
      <c r="Y9" s="64">
        <f>X9/W9*100</f>
        <v>95.45454545454545</v>
      </c>
      <c r="Z9" s="64">
        <v>189.1891891891892</v>
      </c>
      <c r="AA9" s="38">
        <v>3</v>
      </c>
      <c r="AB9" s="36">
        <v>4.1</v>
      </c>
      <c r="AC9" s="64">
        <f>AB9/AA9*100</f>
        <v>136.66666666666666</v>
      </c>
      <c r="AD9" s="36">
        <v>77772</v>
      </c>
      <c r="AE9" s="36">
        <v>83436.2</v>
      </c>
      <c r="AF9" s="64">
        <f>AE9/AD9*100</f>
        <v>107.28308388623154</v>
      </c>
      <c r="AG9" s="64">
        <v>115.94678104311438</v>
      </c>
      <c r="AH9" s="36">
        <v>11463</v>
      </c>
      <c r="AI9" s="36">
        <v>12296.4</v>
      </c>
      <c r="AJ9" s="64">
        <f>AI9/AH9*100</f>
        <v>107.27034807641978</v>
      </c>
      <c r="AK9" s="36">
        <v>2226</v>
      </c>
      <c r="AL9" s="36">
        <v>2627.6</v>
      </c>
      <c r="AM9" s="64">
        <f>AL9/AK9*100</f>
        <v>118.04132973944294</v>
      </c>
      <c r="AN9" s="64">
        <v>137.25879415359861</v>
      </c>
      <c r="AO9" s="36">
        <v>348</v>
      </c>
      <c r="AP9" s="36">
        <v>438.7</v>
      </c>
      <c r="AQ9" s="64">
        <f>AP9/AO9*100</f>
        <v>126.0632183908046</v>
      </c>
      <c r="AR9" s="42">
        <v>3656.5</v>
      </c>
      <c r="AS9" s="41">
        <v>3623.1</v>
      </c>
      <c r="AT9" s="64">
        <f>AS9/AR9*100</f>
        <v>99.08655818405579</v>
      </c>
      <c r="AU9" s="64">
        <v>115.29355608591885</v>
      </c>
      <c r="AV9" s="67">
        <v>617</v>
      </c>
      <c r="AW9" s="67">
        <v>482.9</v>
      </c>
      <c r="AX9" s="64">
        <f>AW9/AV9*100</f>
        <v>78.26580226904376</v>
      </c>
      <c r="AY9" s="36">
        <v>98.04022692109335</v>
      </c>
      <c r="AZ9" s="9"/>
      <c r="BA9" s="9"/>
      <c r="BB9" s="9"/>
      <c r="BC9" s="9"/>
    </row>
    <row r="10" spans="1:55" ht="18">
      <c r="A10" s="35" t="s">
        <v>3</v>
      </c>
      <c r="B10" s="36">
        <v>144</v>
      </c>
      <c r="C10" s="36">
        <v>311.9</v>
      </c>
      <c r="D10" s="36">
        <f aca="true" t="shared" si="0" ref="D10:D30">C10/B10*100</f>
        <v>216.5972222222222</v>
      </c>
      <c r="E10" s="42">
        <v>100.16056518946692</v>
      </c>
      <c r="F10" s="62">
        <v>25</v>
      </c>
      <c r="G10" s="66">
        <v>52.2</v>
      </c>
      <c r="H10" s="64">
        <f aca="true" t="shared" si="1" ref="H10:H30">G10/F10*100</f>
        <v>208.8</v>
      </c>
      <c r="I10" s="14">
        <v>773</v>
      </c>
      <c r="J10" s="14">
        <v>606</v>
      </c>
      <c r="K10" s="64">
        <f aca="true" t="shared" si="2" ref="K10:K30">J10/I10*100</f>
        <v>78.39586028460543</v>
      </c>
      <c r="L10" s="64">
        <v>71.64814376921258</v>
      </c>
      <c r="M10" s="63">
        <v>140</v>
      </c>
      <c r="N10" s="63">
        <v>104</v>
      </c>
      <c r="O10" s="64">
        <f aca="true" t="shared" si="3" ref="O10:O30">N10/M10*100</f>
        <v>74.28571428571429</v>
      </c>
      <c r="P10" s="36">
        <v>22</v>
      </c>
      <c r="Q10" s="36">
        <v>34</v>
      </c>
      <c r="R10" s="64">
        <f aca="true" t="shared" si="4" ref="R10:R30">Q10/P10*100</f>
        <v>154.54545454545453</v>
      </c>
      <c r="S10" s="64">
        <v>267.7165354330709</v>
      </c>
      <c r="T10" s="37">
        <v>4</v>
      </c>
      <c r="U10" s="37"/>
      <c r="V10" s="64">
        <f aca="true" t="shared" si="5" ref="V10:V30">U10/T10*100</f>
        <v>0</v>
      </c>
      <c r="W10" s="36">
        <v>59</v>
      </c>
      <c r="X10" s="36">
        <v>23.5</v>
      </c>
      <c r="Y10" s="64">
        <f aca="true" t="shared" si="6" ref="Y10:Y30">X10/W10*100</f>
        <v>39.83050847457627</v>
      </c>
      <c r="Z10" s="64">
        <v>32.959326788218796</v>
      </c>
      <c r="AA10" s="38">
        <v>6</v>
      </c>
      <c r="AB10" s="36">
        <v>6.4</v>
      </c>
      <c r="AC10" s="64">
        <f aca="true" t="shared" si="7" ref="AC10:AC30">AB10/AA10*100</f>
        <v>106.66666666666667</v>
      </c>
      <c r="AD10" s="36">
        <v>8517</v>
      </c>
      <c r="AE10" s="36">
        <v>8530.3</v>
      </c>
      <c r="AF10" s="64">
        <f aca="true" t="shared" si="8" ref="AF10:AF30">AE10/AD10*100</f>
        <v>100.15615827169191</v>
      </c>
      <c r="AG10" s="64">
        <v>103.64718531653558</v>
      </c>
      <c r="AH10" s="36">
        <v>1401</v>
      </c>
      <c r="AI10" s="36">
        <v>1402.1</v>
      </c>
      <c r="AJ10" s="64">
        <f aca="true" t="shared" si="9" ref="AJ10:AJ30">AI10/AH10*100</f>
        <v>100.07851534618129</v>
      </c>
      <c r="AK10" s="36">
        <v>267</v>
      </c>
      <c r="AL10" s="36">
        <v>304.4</v>
      </c>
      <c r="AM10" s="64">
        <f aca="true" t="shared" si="10" ref="AM10:AM30">AL10/AK10*100</f>
        <v>114.0074906367041</v>
      </c>
      <c r="AN10" s="64">
        <v>111.87063579566335</v>
      </c>
      <c r="AO10" s="36">
        <v>44</v>
      </c>
      <c r="AP10" s="36">
        <v>41</v>
      </c>
      <c r="AQ10" s="64">
        <f aca="true" t="shared" si="11" ref="AQ10:AQ30">AP10/AO10*100</f>
        <v>93.18181818181817</v>
      </c>
      <c r="AR10" s="42">
        <v>421.3</v>
      </c>
      <c r="AS10" s="41">
        <v>430.2</v>
      </c>
      <c r="AT10" s="64">
        <f aca="true" t="shared" si="12" ref="AT10:AT32">AS10/AR10*100</f>
        <v>102.11250890102063</v>
      </c>
      <c r="AU10" s="64">
        <v>114.171974522293</v>
      </c>
      <c r="AV10" s="63">
        <v>67.1</v>
      </c>
      <c r="AW10" s="63">
        <v>68.7</v>
      </c>
      <c r="AX10" s="64">
        <f aca="true" t="shared" si="13" ref="AX10:AX32">AW10/AV10*100</f>
        <v>102.3845007451565</v>
      </c>
      <c r="AY10" s="36">
        <v>99.96000959769655</v>
      </c>
      <c r="AZ10" s="9"/>
      <c r="BA10" s="9"/>
      <c r="BB10" s="9"/>
      <c r="BC10" s="9"/>
    </row>
    <row r="11" spans="1:55" ht="18">
      <c r="A11" s="35" t="s">
        <v>4</v>
      </c>
      <c r="B11" s="36">
        <v>39</v>
      </c>
      <c r="C11" s="36">
        <v>57.3</v>
      </c>
      <c r="D11" s="36">
        <f t="shared" si="0"/>
        <v>146.9230769230769</v>
      </c>
      <c r="E11" s="42">
        <v>99.47916666666666</v>
      </c>
      <c r="F11" s="62">
        <v>9</v>
      </c>
      <c r="G11" s="66">
        <v>10.3</v>
      </c>
      <c r="H11" s="64">
        <f t="shared" si="1"/>
        <v>114.44444444444446</v>
      </c>
      <c r="I11" s="14">
        <v>0</v>
      </c>
      <c r="J11" s="14">
        <v>0</v>
      </c>
      <c r="K11" s="64"/>
      <c r="L11" s="64"/>
      <c r="M11" s="63"/>
      <c r="N11" s="63"/>
      <c r="O11" s="64"/>
      <c r="P11" s="36">
        <v>8</v>
      </c>
      <c r="Q11" s="36">
        <v>11.3</v>
      </c>
      <c r="R11" s="64">
        <f t="shared" si="4"/>
        <v>141.25</v>
      </c>
      <c r="S11" s="64">
        <v>82.48175182481752</v>
      </c>
      <c r="T11" s="37">
        <v>1</v>
      </c>
      <c r="U11" s="37"/>
      <c r="V11" s="64">
        <f t="shared" si="5"/>
        <v>0</v>
      </c>
      <c r="W11" s="36">
        <v>0</v>
      </c>
      <c r="X11" s="36">
        <v>0</v>
      </c>
      <c r="Y11" s="64"/>
      <c r="Z11" s="64"/>
      <c r="AA11" s="38"/>
      <c r="AB11" s="36"/>
      <c r="AC11" s="64"/>
      <c r="AD11" s="36">
        <v>1359</v>
      </c>
      <c r="AE11" s="36">
        <v>1258</v>
      </c>
      <c r="AF11" s="64">
        <f t="shared" si="8"/>
        <v>92.56806475349522</v>
      </c>
      <c r="AG11" s="64">
        <v>82.25369797064565</v>
      </c>
      <c r="AH11" s="36">
        <v>204</v>
      </c>
      <c r="AI11" s="36">
        <v>204.2</v>
      </c>
      <c r="AJ11" s="64">
        <f t="shared" si="9"/>
        <v>100.09803921568627</v>
      </c>
      <c r="AK11" s="36">
        <v>45</v>
      </c>
      <c r="AL11" s="36">
        <v>57</v>
      </c>
      <c r="AM11" s="64">
        <f t="shared" si="10"/>
        <v>126.66666666666666</v>
      </c>
      <c r="AN11" s="64">
        <v>150</v>
      </c>
      <c r="AO11" s="36">
        <v>5</v>
      </c>
      <c r="AP11" s="36">
        <v>8</v>
      </c>
      <c r="AQ11" s="64">
        <f t="shared" si="11"/>
        <v>160</v>
      </c>
      <c r="AR11" s="42">
        <v>55.2</v>
      </c>
      <c r="AS11" s="41">
        <v>57</v>
      </c>
      <c r="AT11" s="64">
        <f t="shared" si="12"/>
        <v>103.26086956521738</v>
      </c>
      <c r="AU11" s="64">
        <v>126.66666666666666</v>
      </c>
      <c r="AV11" s="63">
        <v>10.2</v>
      </c>
      <c r="AW11" s="63">
        <v>10.6</v>
      </c>
      <c r="AX11" s="64">
        <f t="shared" si="13"/>
        <v>103.921568627451</v>
      </c>
      <c r="AY11" s="36">
        <v>100</v>
      </c>
      <c r="AZ11" s="9"/>
      <c r="BA11" s="9"/>
      <c r="BB11" s="9"/>
      <c r="BC11" s="9"/>
    </row>
    <row r="12" spans="1:55" ht="18">
      <c r="A12" s="35" t="s">
        <v>5</v>
      </c>
      <c r="B12" s="36">
        <v>67</v>
      </c>
      <c r="C12" s="36">
        <v>137.8</v>
      </c>
      <c r="D12" s="36">
        <f t="shared" si="0"/>
        <v>205.67164179104478</v>
      </c>
      <c r="E12" s="42">
        <v>106.65634674922599</v>
      </c>
      <c r="F12" s="62">
        <v>17</v>
      </c>
      <c r="G12" s="66">
        <v>23.7</v>
      </c>
      <c r="H12" s="64">
        <f t="shared" si="1"/>
        <v>139.41176470588235</v>
      </c>
      <c r="I12" s="14">
        <v>0</v>
      </c>
      <c r="J12" s="14">
        <v>0</v>
      </c>
      <c r="K12" s="64"/>
      <c r="L12" s="64"/>
      <c r="M12" s="63"/>
      <c r="N12" s="63"/>
      <c r="O12" s="64"/>
      <c r="P12" s="36">
        <v>13</v>
      </c>
      <c r="Q12" s="36">
        <v>13</v>
      </c>
      <c r="R12" s="64">
        <f t="shared" si="4"/>
        <v>100</v>
      </c>
      <c r="S12" s="64">
        <v>78.78787878787878</v>
      </c>
      <c r="T12" s="37">
        <v>2</v>
      </c>
      <c r="U12" s="37">
        <v>2</v>
      </c>
      <c r="V12" s="64">
        <f t="shared" si="5"/>
        <v>100</v>
      </c>
      <c r="W12" s="36">
        <v>0</v>
      </c>
      <c r="X12" s="36">
        <v>0</v>
      </c>
      <c r="Y12" s="64"/>
      <c r="Z12" s="64"/>
      <c r="AA12" s="38"/>
      <c r="AB12" s="36"/>
      <c r="AC12" s="64"/>
      <c r="AD12" s="36">
        <v>1252</v>
      </c>
      <c r="AE12" s="36">
        <v>1313.5</v>
      </c>
      <c r="AF12" s="64">
        <f t="shared" si="8"/>
        <v>104.91214057507987</v>
      </c>
      <c r="AG12" s="64">
        <v>105.6201074309676</v>
      </c>
      <c r="AH12" s="36">
        <v>232</v>
      </c>
      <c r="AI12" s="36">
        <v>232</v>
      </c>
      <c r="AJ12" s="64">
        <f t="shared" si="9"/>
        <v>100</v>
      </c>
      <c r="AK12" s="36">
        <v>67</v>
      </c>
      <c r="AL12" s="36">
        <v>48</v>
      </c>
      <c r="AM12" s="64">
        <f t="shared" si="10"/>
        <v>71.64179104477611</v>
      </c>
      <c r="AN12" s="64">
        <v>160</v>
      </c>
      <c r="AO12" s="36">
        <v>11</v>
      </c>
      <c r="AP12" s="36">
        <v>5</v>
      </c>
      <c r="AQ12" s="64">
        <f t="shared" si="11"/>
        <v>45.45454545454545</v>
      </c>
      <c r="AR12" s="42">
        <v>109.4</v>
      </c>
      <c r="AS12" s="41">
        <v>114.1</v>
      </c>
      <c r="AT12" s="64">
        <f t="shared" si="12"/>
        <v>104.2961608775137</v>
      </c>
      <c r="AU12" s="64">
        <v>108.04924242424244</v>
      </c>
      <c r="AV12" s="63">
        <v>23.2</v>
      </c>
      <c r="AW12" s="63">
        <v>23.9</v>
      </c>
      <c r="AX12" s="64">
        <f t="shared" si="13"/>
        <v>103.01724137931035</v>
      </c>
      <c r="AY12" s="36">
        <v>100</v>
      </c>
      <c r="AZ12" s="9"/>
      <c r="BA12" s="9"/>
      <c r="BB12" s="9"/>
      <c r="BC12" s="9"/>
    </row>
    <row r="13" spans="1:55" ht="18">
      <c r="A13" s="35" t="s">
        <v>6</v>
      </c>
      <c r="B13" s="36">
        <v>7</v>
      </c>
      <c r="C13" s="36">
        <v>8.6</v>
      </c>
      <c r="D13" s="36">
        <f t="shared" si="0"/>
        <v>122.85714285714285</v>
      </c>
      <c r="E13" s="42">
        <v>59.310344827586206</v>
      </c>
      <c r="F13" s="62">
        <v>1</v>
      </c>
      <c r="G13" s="66">
        <v>1.3</v>
      </c>
      <c r="H13" s="64">
        <f t="shared" si="1"/>
        <v>130</v>
      </c>
      <c r="I13" s="14">
        <v>1494</v>
      </c>
      <c r="J13" s="14">
        <v>1512.5</v>
      </c>
      <c r="K13" s="64">
        <f t="shared" si="2"/>
        <v>101.23828647925033</v>
      </c>
      <c r="L13" s="64">
        <v>100.9746979104079</v>
      </c>
      <c r="M13" s="63">
        <v>224</v>
      </c>
      <c r="N13" s="66">
        <v>231.5</v>
      </c>
      <c r="O13" s="64">
        <f t="shared" si="3"/>
        <v>103.34821428571428</v>
      </c>
      <c r="P13" s="36">
        <v>4</v>
      </c>
      <c r="Q13" s="36">
        <v>4</v>
      </c>
      <c r="R13" s="64">
        <f t="shared" si="4"/>
        <v>100</v>
      </c>
      <c r="S13" s="64">
        <v>61.53846153846154</v>
      </c>
      <c r="T13" s="37">
        <v>0</v>
      </c>
      <c r="U13" s="37"/>
      <c r="V13" s="64" t="e">
        <f t="shared" si="5"/>
        <v>#DIV/0!</v>
      </c>
      <c r="W13" s="36">
        <v>94</v>
      </c>
      <c r="X13" s="36">
        <v>115.6</v>
      </c>
      <c r="Y13" s="64">
        <f t="shared" si="6"/>
        <v>122.9787234042553</v>
      </c>
      <c r="Z13" s="64">
        <v>108.85122410546137</v>
      </c>
      <c r="AA13" s="38">
        <v>14</v>
      </c>
      <c r="AB13" s="36">
        <v>16.3</v>
      </c>
      <c r="AC13" s="64">
        <f t="shared" si="7"/>
        <v>116.42857142857143</v>
      </c>
      <c r="AD13" s="36">
        <v>4904</v>
      </c>
      <c r="AE13" s="36">
        <v>4645.2</v>
      </c>
      <c r="AF13" s="64">
        <f t="shared" si="8"/>
        <v>94.7226753670473</v>
      </c>
      <c r="AG13" s="64">
        <v>97.74707963765503</v>
      </c>
      <c r="AH13" s="36">
        <v>809</v>
      </c>
      <c r="AI13" s="36">
        <v>813.7</v>
      </c>
      <c r="AJ13" s="64">
        <f t="shared" si="9"/>
        <v>100.58096415327566</v>
      </c>
      <c r="AK13" s="36">
        <v>153</v>
      </c>
      <c r="AL13" s="36">
        <v>175.6</v>
      </c>
      <c r="AM13" s="64">
        <f t="shared" si="10"/>
        <v>114.77124183006535</v>
      </c>
      <c r="AN13" s="64">
        <v>88.24120603015075</v>
      </c>
      <c r="AO13" s="36">
        <v>24</v>
      </c>
      <c r="AP13" s="36">
        <v>22</v>
      </c>
      <c r="AQ13" s="64">
        <f t="shared" si="11"/>
        <v>91.66666666666666</v>
      </c>
      <c r="AR13" s="42">
        <v>273</v>
      </c>
      <c r="AS13" s="41">
        <v>282.6</v>
      </c>
      <c r="AT13" s="64">
        <f t="shared" si="12"/>
        <v>103.51648351648353</v>
      </c>
      <c r="AU13" s="64">
        <v>114.7847278635256</v>
      </c>
      <c r="AV13" s="63">
        <v>58.4</v>
      </c>
      <c r="AW13" s="63">
        <v>60.8</v>
      </c>
      <c r="AX13" s="64">
        <f t="shared" si="13"/>
        <v>104.10958904109589</v>
      </c>
      <c r="AY13" s="36">
        <v>96.99947726084683</v>
      </c>
      <c r="AZ13" s="9"/>
      <c r="BA13" s="9"/>
      <c r="BB13" s="9"/>
      <c r="BC13" s="9"/>
    </row>
    <row r="14" spans="1:55" ht="18">
      <c r="A14" s="35" t="s">
        <v>7</v>
      </c>
      <c r="B14" s="36">
        <v>38</v>
      </c>
      <c r="C14" s="36">
        <v>59.7</v>
      </c>
      <c r="D14" s="36">
        <f t="shared" si="0"/>
        <v>157.10526315789474</v>
      </c>
      <c r="E14" s="42">
        <v>83.37988826815644</v>
      </c>
      <c r="F14" s="62">
        <v>8</v>
      </c>
      <c r="G14" s="66">
        <v>9.5</v>
      </c>
      <c r="H14" s="64">
        <f t="shared" si="1"/>
        <v>118.75</v>
      </c>
      <c r="I14" s="14">
        <v>336</v>
      </c>
      <c r="J14" s="14">
        <v>357.8</v>
      </c>
      <c r="K14" s="64">
        <f t="shared" si="2"/>
        <v>106.48809523809524</v>
      </c>
      <c r="L14" s="64">
        <v>93.76310272536685</v>
      </c>
      <c r="M14" s="63">
        <v>80</v>
      </c>
      <c r="N14" s="63">
        <v>73</v>
      </c>
      <c r="O14" s="64">
        <f t="shared" si="3"/>
        <v>91.25</v>
      </c>
      <c r="P14" s="36">
        <v>11</v>
      </c>
      <c r="Q14" s="36">
        <v>11</v>
      </c>
      <c r="R14" s="64">
        <f t="shared" si="4"/>
        <v>100</v>
      </c>
      <c r="S14" s="64">
        <v>65.86826347305389</v>
      </c>
      <c r="T14" s="37">
        <v>2</v>
      </c>
      <c r="U14" s="37">
        <v>2</v>
      </c>
      <c r="V14" s="64">
        <f t="shared" si="5"/>
        <v>100</v>
      </c>
      <c r="W14" s="36">
        <v>29</v>
      </c>
      <c r="X14" s="36">
        <v>8.9</v>
      </c>
      <c r="Y14" s="64">
        <f t="shared" si="6"/>
        <v>30.689655172413794</v>
      </c>
      <c r="Z14" s="64">
        <v>26.488095238095237</v>
      </c>
      <c r="AA14" s="38">
        <v>6</v>
      </c>
      <c r="AB14" s="36"/>
      <c r="AC14" s="64">
        <f t="shared" si="7"/>
        <v>0</v>
      </c>
      <c r="AD14" s="36">
        <v>3436</v>
      </c>
      <c r="AE14" s="36">
        <v>3436</v>
      </c>
      <c r="AF14" s="64">
        <f t="shared" si="8"/>
        <v>100</v>
      </c>
      <c r="AG14" s="64">
        <v>100.67482959437291</v>
      </c>
      <c r="AH14" s="36">
        <v>737</v>
      </c>
      <c r="AI14" s="36">
        <v>737</v>
      </c>
      <c r="AJ14" s="64">
        <f t="shared" si="9"/>
        <v>100</v>
      </c>
      <c r="AK14" s="36">
        <v>149</v>
      </c>
      <c r="AL14" s="36">
        <v>152</v>
      </c>
      <c r="AM14" s="64">
        <f t="shared" si="10"/>
        <v>102.01342281879195</v>
      </c>
      <c r="AN14" s="64">
        <v>92.40121580547113</v>
      </c>
      <c r="AO14" s="36">
        <v>19</v>
      </c>
      <c r="AP14" s="36">
        <v>18</v>
      </c>
      <c r="AQ14" s="64">
        <f t="shared" si="11"/>
        <v>94.73684210526315</v>
      </c>
      <c r="AR14" s="42">
        <v>275</v>
      </c>
      <c r="AS14" s="41">
        <v>293</v>
      </c>
      <c r="AT14" s="64">
        <f t="shared" si="12"/>
        <v>106.54545454545455</v>
      </c>
      <c r="AU14" s="64">
        <v>99.96588195155236</v>
      </c>
      <c r="AV14" s="63">
        <v>34</v>
      </c>
      <c r="AW14" s="63">
        <v>36.6</v>
      </c>
      <c r="AX14" s="64">
        <f t="shared" si="13"/>
        <v>107.6470588235294</v>
      </c>
      <c r="AY14" s="36">
        <v>93.37392043041201</v>
      </c>
      <c r="AZ14" s="9"/>
      <c r="BA14" s="9"/>
      <c r="BB14" s="9"/>
      <c r="BC14" s="9"/>
    </row>
    <row r="15" spans="1:55" ht="18">
      <c r="A15" s="35" t="s">
        <v>8</v>
      </c>
      <c r="B15" s="36">
        <v>118</v>
      </c>
      <c r="C15" s="36">
        <v>175.1</v>
      </c>
      <c r="D15" s="36">
        <f t="shared" si="0"/>
        <v>148.38983050847457</v>
      </c>
      <c r="E15" s="42">
        <v>77.78764993336296</v>
      </c>
      <c r="F15" s="62">
        <v>17</v>
      </c>
      <c r="G15" s="66">
        <v>29.4</v>
      </c>
      <c r="H15" s="64">
        <f t="shared" si="1"/>
        <v>172.94117647058823</v>
      </c>
      <c r="I15" s="14">
        <v>525</v>
      </c>
      <c r="J15" s="14">
        <v>538</v>
      </c>
      <c r="K15" s="64">
        <f t="shared" si="2"/>
        <v>102.47619047619048</v>
      </c>
      <c r="L15" s="64">
        <v>100.52316890881912</v>
      </c>
      <c r="M15" s="63">
        <v>80</v>
      </c>
      <c r="N15" s="63">
        <v>81.7</v>
      </c>
      <c r="O15" s="64">
        <f t="shared" si="3"/>
        <v>102.125</v>
      </c>
      <c r="P15" s="36">
        <v>33</v>
      </c>
      <c r="Q15" s="36">
        <v>45.9</v>
      </c>
      <c r="R15" s="64">
        <f t="shared" si="4"/>
        <v>139.0909090909091</v>
      </c>
      <c r="S15" s="64">
        <v>116.20253164556962</v>
      </c>
      <c r="T15" s="37">
        <v>10</v>
      </c>
      <c r="U15" s="37">
        <v>10</v>
      </c>
      <c r="V15" s="64">
        <f t="shared" si="5"/>
        <v>100</v>
      </c>
      <c r="W15" s="36">
        <v>22</v>
      </c>
      <c r="X15" s="36">
        <v>22</v>
      </c>
      <c r="Y15" s="64">
        <f t="shared" si="6"/>
        <v>100</v>
      </c>
      <c r="Z15" s="64"/>
      <c r="AA15" s="38">
        <v>4</v>
      </c>
      <c r="AB15" s="36"/>
      <c r="AC15" s="64">
        <f t="shared" si="7"/>
        <v>0</v>
      </c>
      <c r="AD15" s="36">
        <v>109339</v>
      </c>
      <c r="AE15" s="36">
        <v>106591.3</v>
      </c>
      <c r="AF15" s="64">
        <f t="shared" si="8"/>
        <v>97.48699000356689</v>
      </c>
      <c r="AG15" s="64">
        <v>98.03320779036311</v>
      </c>
      <c r="AH15" s="36">
        <v>17551</v>
      </c>
      <c r="AI15" s="36">
        <v>17585.1</v>
      </c>
      <c r="AJ15" s="64">
        <f t="shared" si="9"/>
        <v>100.19429092359408</v>
      </c>
      <c r="AK15" s="36">
        <v>1047</v>
      </c>
      <c r="AL15" s="36">
        <v>836.5</v>
      </c>
      <c r="AM15" s="64">
        <f t="shared" si="10"/>
        <v>79.89493791786056</v>
      </c>
      <c r="AN15" s="64">
        <v>77.69830949284786</v>
      </c>
      <c r="AO15" s="36">
        <v>148</v>
      </c>
      <c r="AP15" s="36">
        <v>152.7</v>
      </c>
      <c r="AQ15" s="64">
        <f t="shared" si="11"/>
        <v>103.17567567567568</v>
      </c>
      <c r="AR15" s="42">
        <v>1138.8</v>
      </c>
      <c r="AS15" s="41">
        <v>1184.6</v>
      </c>
      <c r="AT15" s="64">
        <f t="shared" si="12"/>
        <v>104.02177730944855</v>
      </c>
      <c r="AU15" s="64">
        <v>116.54860291223928</v>
      </c>
      <c r="AV15" s="63">
        <v>161.1</v>
      </c>
      <c r="AW15" s="63">
        <v>174.7</v>
      </c>
      <c r="AX15" s="64">
        <f t="shared" si="13"/>
        <v>108.4419615145872</v>
      </c>
      <c r="AY15" s="36">
        <v>102.09090909090908</v>
      </c>
      <c r="AZ15" s="9"/>
      <c r="BA15" s="9"/>
      <c r="BB15" s="9"/>
      <c r="BC15" s="9"/>
    </row>
    <row r="16" spans="1:55" ht="18">
      <c r="A16" s="35" t="s">
        <v>9</v>
      </c>
      <c r="B16" s="36">
        <v>34</v>
      </c>
      <c r="C16" s="36">
        <v>38.3</v>
      </c>
      <c r="D16" s="36">
        <f t="shared" si="0"/>
        <v>112.6470588235294</v>
      </c>
      <c r="E16" s="42">
        <v>48.72773536895674</v>
      </c>
      <c r="F16" s="62">
        <v>6</v>
      </c>
      <c r="G16" s="66"/>
      <c r="H16" s="64">
        <f t="shared" si="1"/>
        <v>0</v>
      </c>
      <c r="I16" s="14">
        <v>10</v>
      </c>
      <c r="J16" s="14">
        <v>26</v>
      </c>
      <c r="K16" s="64">
        <f t="shared" si="2"/>
        <v>260</v>
      </c>
      <c r="L16" s="64">
        <v>39.21568627450981</v>
      </c>
      <c r="M16" s="63"/>
      <c r="N16" s="63">
        <v>4.3</v>
      </c>
      <c r="O16" s="64"/>
      <c r="P16" s="36">
        <v>6</v>
      </c>
      <c r="Q16" s="36">
        <v>5.5</v>
      </c>
      <c r="R16" s="64">
        <f t="shared" si="4"/>
        <v>91.66666666666666</v>
      </c>
      <c r="S16" s="64">
        <v>91.66666666666666</v>
      </c>
      <c r="T16" s="37">
        <v>1</v>
      </c>
      <c r="U16" s="37"/>
      <c r="V16" s="64">
        <f t="shared" si="5"/>
        <v>0</v>
      </c>
      <c r="W16" s="36">
        <v>0</v>
      </c>
      <c r="X16" s="36">
        <v>0</v>
      </c>
      <c r="Y16" s="64"/>
      <c r="Z16" s="64"/>
      <c r="AA16" s="38"/>
      <c r="AB16" s="36"/>
      <c r="AC16" s="64"/>
      <c r="AD16" s="36">
        <v>1119</v>
      </c>
      <c r="AE16" s="36">
        <v>1081.9</v>
      </c>
      <c r="AF16" s="64">
        <f t="shared" si="8"/>
        <v>96.6845397676497</v>
      </c>
      <c r="AG16" s="64">
        <v>96.47081423935253</v>
      </c>
      <c r="AH16" s="36">
        <v>217</v>
      </c>
      <c r="AI16" s="36">
        <v>217.1</v>
      </c>
      <c r="AJ16" s="64">
        <f t="shared" si="9"/>
        <v>100.04608294930874</v>
      </c>
      <c r="AK16" s="36">
        <v>26</v>
      </c>
      <c r="AL16" s="36">
        <v>23.5</v>
      </c>
      <c r="AM16" s="64">
        <f t="shared" si="10"/>
        <v>90.38461538461539</v>
      </c>
      <c r="AN16" s="64">
        <v>74.60317460317461</v>
      </c>
      <c r="AO16" s="36">
        <v>1</v>
      </c>
      <c r="AP16" s="36">
        <v>4</v>
      </c>
      <c r="AQ16" s="64">
        <f t="shared" si="11"/>
        <v>400</v>
      </c>
      <c r="AR16" s="42">
        <v>44.9</v>
      </c>
      <c r="AS16" s="41">
        <v>47.2</v>
      </c>
      <c r="AT16" s="64">
        <f t="shared" si="12"/>
        <v>105.12249443207129</v>
      </c>
      <c r="AU16" s="64">
        <v>113.73493975903615</v>
      </c>
      <c r="AV16" s="63">
        <v>10.6</v>
      </c>
      <c r="AW16" s="63">
        <v>11.3</v>
      </c>
      <c r="AX16" s="64">
        <f t="shared" si="13"/>
        <v>106.60377358490567</v>
      </c>
      <c r="AY16" s="36">
        <v>100</v>
      </c>
      <c r="AZ16" s="9"/>
      <c r="BA16" s="9"/>
      <c r="BB16" s="9"/>
      <c r="BC16" s="9"/>
    </row>
    <row r="17" spans="1:55" ht="18">
      <c r="A17" s="35" t="s">
        <v>10</v>
      </c>
      <c r="B17" s="36">
        <v>25</v>
      </c>
      <c r="C17" s="36">
        <v>32.6</v>
      </c>
      <c r="D17" s="36">
        <f t="shared" si="0"/>
        <v>130.4</v>
      </c>
      <c r="E17" s="42">
        <v>83.80462724935734</v>
      </c>
      <c r="F17" s="62">
        <v>3</v>
      </c>
      <c r="G17" s="66">
        <v>3.9</v>
      </c>
      <c r="H17" s="64">
        <f t="shared" si="1"/>
        <v>130</v>
      </c>
      <c r="I17" s="14">
        <v>0</v>
      </c>
      <c r="J17" s="14">
        <v>0</v>
      </c>
      <c r="K17" s="64"/>
      <c r="L17" s="64"/>
      <c r="M17" s="63"/>
      <c r="N17" s="63"/>
      <c r="O17" s="64"/>
      <c r="P17" s="36">
        <v>8</v>
      </c>
      <c r="Q17" s="36">
        <v>8</v>
      </c>
      <c r="R17" s="64">
        <f t="shared" si="4"/>
        <v>100</v>
      </c>
      <c r="S17" s="64">
        <v>64</v>
      </c>
      <c r="T17" s="37">
        <v>1</v>
      </c>
      <c r="U17" s="37">
        <v>1</v>
      </c>
      <c r="V17" s="64">
        <f t="shared" si="5"/>
        <v>100</v>
      </c>
      <c r="W17" s="36">
        <v>0</v>
      </c>
      <c r="X17" s="36">
        <v>0</v>
      </c>
      <c r="Y17" s="64"/>
      <c r="Z17" s="64"/>
      <c r="AA17" s="38"/>
      <c r="AB17" s="36"/>
      <c r="AC17" s="64"/>
      <c r="AD17" s="36">
        <v>1142</v>
      </c>
      <c r="AE17" s="36">
        <v>1122.2</v>
      </c>
      <c r="AF17" s="64">
        <f t="shared" si="8"/>
        <v>98.2661996497373</v>
      </c>
      <c r="AG17" s="64">
        <v>91.53485617469491</v>
      </c>
      <c r="AH17" s="36">
        <v>217</v>
      </c>
      <c r="AI17" s="36">
        <v>217.4</v>
      </c>
      <c r="AJ17" s="64">
        <f t="shared" si="9"/>
        <v>100.18433179723503</v>
      </c>
      <c r="AK17" s="36">
        <v>48</v>
      </c>
      <c r="AL17" s="36">
        <v>53</v>
      </c>
      <c r="AM17" s="64">
        <f t="shared" si="10"/>
        <v>110.41666666666667</v>
      </c>
      <c r="AN17" s="64">
        <v>87.02791461412151</v>
      </c>
      <c r="AO17" s="36">
        <v>6</v>
      </c>
      <c r="AP17" s="36">
        <v>20</v>
      </c>
      <c r="AQ17" s="64">
        <f t="shared" si="11"/>
        <v>333.33333333333337</v>
      </c>
      <c r="AR17" s="42">
        <v>100.4</v>
      </c>
      <c r="AS17" s="41">
        <v>106</v>
      </c>
      <c r="AT17" s="64">
        <f t="shared" si="12"/>
        <v>105.57768924302789</v>
      </c>
      <c r="AU17" s="64">
        <v>125.74139976275207</v>
      </c>
      <c r="AV17" s="63">
        <v>18.1</v>
      </c>
      <c r="AW17" s="63">
        <v>19.9</v>
      </c>
      <c r="AX17" s="64">
        <f t="shared" si="13"/>
        <v>109.94475138121544</v>
      </c>
      <c r="AY17" s="36">
        <v>97.4398758727696</v>
      </c>
      <c r="AZ17" s="9"/>
      <c r="BA17" s="9"/>
      <c r="BB17" s="9"/>
      <c r="BC17" s="9"/>
    </row>
    <row r="18" spans="1:55" ht="18">
      <c r="A18" s="35" t="s">
        <v>11</v>
      </c>
      <c r="B18" s="36">
        <v>67</v>
      </c>
      <c r="C18" s="36">
        <v>73.6</v>
      </c>
      <c r="D18" s="36">
        <f t="shared" si="0"/>
        <v>109.85074626865672</v>
      </c>
      <c r="E18" s="42">
        <v>61.7968094038623</v>
      </c>
      <c r="F18" s="62">
        <v>12</v>
      </c>
      <c r="G18" s="66">
        <v>12.2</v>
      </c>
      <c r="H18" s="64">
        <f t="shared" si="1"/>
        <v>101.66666666666666</v>
      </c>
      <c r="I18" s="14">
        <v>1230</v>
      </c>
      <c r="J18" s="14">
        <v>1515.9</v>
      </c>
      <c r="K18" s="64">
        <f t="shared" si="2"/>
        <v>123.2439024390244</v>
      </c>
      <c r="L18" s="64">
        <v>126.64160401002506</v>
      </c>
      <c r="M18" s="63">
        <v>230</v>
      </c>
      <c r="N18" s="63">
        <v>288.6</v>
      </c>
      <c r="O18" s="64">
        <f t="shared" si="3"/>
        <v>125.47826086956522</v>
      </c>
      <c r="P18" s="36">
        <v>9</v>
      </c>
      <c r="Q18" s="36">
        <v>9.6</v>
      </c>
      <c r="R18" s="64">
        <f t="shared" si="4"/>
        <v>106.66666666666667</v>
      </c>
      <c r="S18" s="64">
        <v>95.04950495049505</v>
      </c>
      <c r="T18" s="37">
        <v>1</v>
      </c>
      <c r="U18" s="37">
        <v>1.4</v>
      </c>
      <c r="V18" s="64">
        <f t="shared" si="5"/>
        <v>140</v>
      </c>
      <c r="W18" s="36">
        <v>78</v>
      </c>
      <c r="X18" s="36">
        <v>98.4</v>
      </c>
      <c r="Y18" s="64">
        <f t="shared" si="6"/>
        <v>126.15384615384617</v>
      </c>
      <c r="Z18" s="64">
        <v>140.97421203438392</v>
      </c>
      <c r="AA18" s="38">
        <v>15</v>
      </c>
      <c r="AB18" s="36">
        <v>8.9</v>
      </c>
      <c r="AC18" s="64">
        <f t="shared" si="7"/>
        <v>59.333333333333336</v>
      </c>
      <c r="AD18" s="36">
        <v>3376</v>
      </c>
      <c r="AE18" s="36">
        <v>3203.3</v>
      </c>
      <c r="AF18" s="64">
        <f t="shared" si="8"/>
        <v>94.88447867298578</v>
      </c>
      <c r="AG18" s="64">
        <v>93.10421521348745</v>
      </c>
      <c r="AH18" s="36">
        <v>649</v>
      </c>
      <c r="AI18" s="36">
        <v>651.9</v>
      </c>
      <c r="AJ18" s="64">
        <f t="shared" si="9"/>
        <v>100.44684129429893</v>
      </c>
      <c r="AK18" s="36">
        <v>102</v>
      </c>
      <c r="AL18" s="36">
        <v>127.7</v>
      </c>
      <c r="AM18" s="64">
        <f t="shared" si="10"/>
        <v>125.19607843137254</v>
      </c>
      <c r="AN18" s="64">
        <v>101.34920634920634</v>
      </c>
      <c r="AO18" s="36">
        <v>15</v>
      </c>
      <c r="AP18" s="36">
        <v>25.3</v>
      </c>
      <c r="AQ18" s="64">
        <f t="shared" si="11"/>
        <v>168.66666666666669</v>
      </c>
      <c r="AR18" s="42">
        <v>252.7</v>
      </c>
      <c r="AS18" s="41">
        <v>264.3</v>
      </c>
      <c r="AT18" s="64">
        <f t="shared" si="12"/>
        <v>104.59042342698854</v>
      </c>
      <c r="AU18" s="64">
        <v>164.9812734082397</v>
      </c>
      <c r="AV18" s="63">
        <v>76</v>
      </c>
      <c r="AW18" s="63">
        <v>79.5</v>
      </c>
      <c r="AX18" s="64">
        <f t="shared" si="13"/>
        <v>104.60526315789474</v>
      </c>
      <c r="AY18" s="36">
        <v>131.41953736062575</v>
      </c>
      <c r="AZ18" s="9"/>
      <c r="BA18" s="9"/>
      <c r="BB18" s="9"/>
      <c r="BC18" s="9"/>
    </row>
    <row r="19" spans="1:55" ht="18">
      <c r="A19" s="35" t="s">
        <v>12</v>
      </c>
      <c r="B19" s="36">
        <v>51</v>
      </c>
      <c r="C19" s="36">
        <v>56.9</v>
      </c>
      <c r="D19" s="36">
        <f t="shared" si="0"/>
        <v>111.5686274509804</v>
      </c>
      <c r="E19" s="42">
        <v>89.46540880503146</v>
      </c>
      <c r="F19" s="62">
        <v>10</v>
      </c>
      <c r="G19" s="265">
        <v>10.3</v>
      </c>
      <c r="H19" s="64">
        <f t="shared" si="1"/>
        <v>103</v>
      </c>
      <c r="I19" s="14">
        <v>31</v>
      </c>
      <c r="J19" s="14">
        <v>39.7</v>
      </c>
      <c r="K19" s="64"/>
      <c r="L19" s="64">
        <v>114.08045977011496</v>
      </c>
      <c r="M19" s="63">
        <v>5</v>
      </c>
      <c r="N19" s="63">
        <v>5.7</v>
      </c>
      <c r="O19" s="64"/>
      <c r="P19" s="36">
        <v>10</v>
      </c>
      <c r="Q19" s="36">
        <v>12</v>
      </c>
      <c r="R19" s="64">
        <f t="shared" si="4"/>
        <v>120</v>
      </c>
      <c r="S19" s="64">
        <v>118.8118811881188</v>
      </c>
      <c r="T19" s="37">
        <v>1</v>
      </c>
      <c r="U19" s="37">
        <v>1.2</v>
      </c>
      <c r="V19" s="64">
        <f t="shared" si="5"/>
        <v>120</v>
      </c>
      <c r="W19" s="36">
        <v>2445</v>
      </c>
      <c r="X19" s="36">
        <v>2715.4</v>
      </c>
      <c r="Y19" s="64">
        <f t="shared" si="6"/>
        <v>111.05930470347649</v>
      </c>
      <c r="Z19" s="64">
        <v>113.67689538242558</v>
      </c>
      <c r="AA19" s="44">
        <v>325</v>
      </c>
      <c r="AB19" s="36">
        <v>359.5</v>
      </c>
      <c r="AC19" s="64">
        <f t="shared" si="7"/>
        <v>110.6153846153846</v>
      </c>
      <c r="AD19" s="36">
        <v>5111</v>
      </c>
      <c r="AE19" s="36">
        <v>4736.9</v>
      </c>
      <c r="AF19" s="64">
        <f t="shared" si="8"/>
        <v>92.68049305419682</v>
      </c>
      <c r="AG19" s="64">
        <v>95.74708658830944</v>
      </c>
      <c r="AH19" s="36">
        <v>832</v>
      </c>
      <c r="AI19" s="36">
        <v>832</v>
      </c>
      <c r="AJ19" s="64">
        <f t="shared" si="9"/>
        <v>100</v>
      </c>
      <c r="AK19" s="36">
        <v>76</v>
      </c>
      <c r="AL19" s="36">
        <v>173.5</v>
      </c>
      <c r="AM19" s="64">
        <f t="shared" si="10"/>
        <v>228.28947368421052</v>
      </c>
      <c r="AN19" s="64">
        <v>147.03389830508476</v>
      </c>
      <c r="AO19" s="36">
        <v>17</v>
      </c>
      <c r="AP19" s="36">
        <v>27</v>
      </c>
      <c r="AQ19" s="64">
        <f t="shared" si="11"/>
        <v>158.8235294117647</v>
      </c>
      <c r="AR19" s="42">
        <v>369.8</v>
      </c>
      <c r="AS19" s="41">
        <v>389.6</v>
      </c>
      <c r="AT19" s="64">
        <f t="shared" si="12"/>
        <v>105.35424553812871</v>
      </c>
      <c r="AU19" s="64">
        <v>127.69583743035071</v>
      </c>
      <c r="AV19" s="63">
        <v>68</v>
      </c>
      <c r="AW19" s="63">
        <v>71.8</v>
      </c>
      <c r="AX19" s="64">
        <f t="shared" si="13"/>
        <v>105.58823529411765</v>
      </c>
      <c r="AY19" s="36">
        <v>90.24415264669676</v>
      </c>
      <c r="AZ19" s="9"/>
      <c r="BA19" s="9"/>
      <c r="BB19" s="9"/>
      <c r="BC19" s="9"/>
    </row>
    <row r="20" spans="1:55" ht="18">
      <c r="A20" s="35" t="s">
        <v>13</v>
      </c>
      <c r="B20" s="36">
        <v>58</v>
      </c>
      <c r="C20" s="36">
        <v>88.5</v>
      </c>
      <c r="D20" s="36">
        <f t="shared" si="0"/>
        <v>152.58620689655174</v>
      </c>
      <c r="E20" s="42">
        <v>73.26158940397352</v>
      </c>
      <c r="F20" s="62">
        <v>9</v>
      </c>
      <c r="G20" s="66">
        <v>16.3</v>
      </c>
      <c r="H20" s="64">
        <f t="shared" si="1"/>
        <v>181.11111111111111</v>
      </c>
      <c r="I20" s="14">
        <v>0</v>
      </c>
      <c r="J20" s="14">
        <v>0</v>
      </c>
      <c r="K20" s="64"/>
      <c r="L20" s="64"/>
      <c r="M20" s="63"/>
      <c r="N20" s="63"/>
      <c r="O20" s="64"/>
      <c r="P20" s="36">
        <v>14</v>
      </c>
      <c r="Q20" s="36">
        <v>16.9</v>
      </c>
      <c r="R20" s="64">
        <f t="shared" si="4"/>
        <v>120.71428571428571</v>
      </c>
      <c r="S20" s="64">
        <v>81.25</v>
      </c>
      <c r="T20" s="37">
        <v>3</v>
      </c>
      <c r="U20" s="37">
        <v>3.3</v>
      </c>
      <c r="V20" s="64">
        <f t="shared" si="5"/>
        <v>109.99999999999999</v>
      </c>
      <c r="W20" s="36">
        <v>0</v>
      </c>
      <c r="X20" s="36">
        <v>0</v>
      </c>
      <c r="Y20" s="64"/>
      <c r="Z20" s="64"/>
      <c r="AA20" s="38"/>
      <c r="AB20" s="36"/>
      <c r="AC20" s="64"/>
      <c r="AD20" s="36">
        <v>2533</v>
      </c>
      <c r="AE20" s="36">
        <v>2534</v>
      </c>
      <c r="AF20" s="64">
        <f t="shared" si="8"/>
        <v>100.03947887879986</v>
      </c>
      <c r="AG20" s="64">
        <v>102.38513815799632</v>
      </c>
      <c r="AH20" s="36">
        <v>406</v>
      </c>
      <c r="AI20" s="36">
        <v>407</v>
      </c>
      <c r="AJ20" s="64">
        <f t="shared" si="9"/>
        <v>100.24630541871922</v>
      </c>
      <c r="AK20" s="36">
        <v>81</v>
      </c>
      <c r="AL20" s="36">
        <v>63.1</v>
      </c>
      <c r="AM20" s="64">
        <f t="shared" si="10"/>
        <v>77.90123456790124</v>
      </c>
      <c r="AN20" s="64">
        <v>80.27989821882952</v>
      </c>
      <c r="AO20" s="36">
        <v>10</v>
      </c>
      <c r="AP20" s="36">
        <v>11</v>
      </c>
      <c r="AQ20" s="64">
        <f t="shared" si="11"/>
        <v>110.00000000000001</v>
      </c>
      <c r="AR20" s="42">
        <v>204.7</v>
      </c>
      <c r="AS20" s="41">
        <v>211.2</v>
      </c>
      <c r="AT20" s="64">
        <f t="shared" si="12"/>
        <v>103.1753786028334</v>
      </c>
      <c r="AU20" s="64">
        <v>103.52941176470587</v>
      </c>
      <c r="AV20" s="63">
        <v>57.6</v>
      </c>
      <c r="AW20" s="63">
        <v>59</v>
      </c>
      <c r="AX20" s="64">
        <f t="shared" si="13"/>
        <v>102.43055555555556</v>
      </c>
      <c r="AY20" s="36">
        <v>99.52904238618524</v>
      </c>
      <c r="AZ20" s="9"/>
      <c r="BA20" s="9"/>
      <c r="BB20" s="9"/>
      <c r="BC20" s="9"/>
    </row>
    <row r="21" spans="1:55" ht="18">
      <c r="A21" s="35" t="s">
        <v>14</v>
      </c>
      <c r="B21" s="36">
        <v>6</v>
      </c>
      <c r="C21" s="36">
        <v>9.7</v>
      </c>
      <c r="D21" s="36">
        <f t="shared" si="0"/>
        <v>161.66666666666666</v>
      </c>
      <c r="E21" s="42">
        <v>97.97979797979797</v>
      </c>
      <c r="F21" s="62">
        <v>1</v>
      </c>
      <c r="G21" s="66">
        <v>1</v>
      </c>
      <c r="H21" s="64">
        <f t="shared" si="1"/>
        <v>100</v>
      </c>
      <c r="I21" s="14">
        <v>0</v>
      </c>
      <c r="J21" s="14">
        <v>0</v>
      </c>
      <c r="K21" s="64"/>
      <c r="L21" s="64"/>
      <c r="M21" s="63"/>
      <c r="N21" s="63"/>
      <c r="O21" s="64"/>
      <c r="P21" s="36">
        <v>7</v>
      </c>
      <c r="Q21" s="36">
        <v>7.2</v>
      </c>
      <c r="R21" s="64">
        <f t="shared" si="4"/>
        <v>102.85714285714288</v>
      </c>
      <c r="S21" s="64">
        <v>107.46268656716418</v>
      </c>
      <c r="T21" s="37">
        <v>1</v>
      </c>
      <c r="U21" s="37">
        <v>1</v>
      </c>
      <c r="V21" s="64">
        <f t="shared" si="5"/>
        <v>100</v>
      </c>
      <c r="W21" s="36">
        <v>0</v>
      </c>
      <c r="X21" s="36">
        <v>0</v>
      </c>
      <c r="Y21" s="64"/>
      <c r="Z21" s="64"/>
      <c r="AA21" s="38"/>
      <c r="AB21" s="36"/>
      <c r="AC21" s="64"/>
      <c r="AD21" s="36">
        <v>743</v>
      </c>
      <c r="AE21" s="36">
        <v>775.2</v>
      </c>
      <c r="AF21" s="64">
        <f t="shared" si="8"/>
        <v>104.33378196500674</v>
      </c>
      <c r="AG21" s="64">
        <v>102.72518846798977</v>
      </c>
      <c r="AH21" s="36">
        <v>140</v>
      </c>
      <c r="AI21" s="36">
        <v>140.4</v>
      </c>
      <c r="AJ21" s="64">
        <f t="shared" si="9"/>
        <v>100.28571428571429</v>
      </c>
      <c r="AK21" s="36">
        <v>36</v>
      </c>
      <c r="AL21" s="36">
        <v>36.8</v>
      </c>
      <c r="AM21" s="64">
        <f t="shared" si="10"/>
        <v>102.22222222222221</v>
      </c>
      <c r="AN21" s="64">
        <v>60.72607260726072</v>
      </c>
      <c r="AO21" s="36">
        <v>4</v>
      </c>
      <c r="AP21" s="36">
        <v>16.3</v>
      </c>
      <c r="AQ21" s="64">
        <f t="shared" si="11"/>
        <v>407.5</v>
      </c>
      <c r="AR21" s="42">
        <v>52.1</v>
      </c>
      <c r="AS21" s="41">
        <v>54.6</v>
      </c>
      <c r="AT21" s="64">
        <f t="shared" si="12"/>
        <v>104.79846449136276</v>
      </c>
      <c r="AU21" s="64">
        <v>144.82758620689654</v>
      </c>
      <c r="AV21" s="63">
        <v>10</v>
      </c>
      <c r="AW21" s="63">
        <v>10.8</v>
      </c>
      <c r="AX21" s="64">
        <f t="shared" si="13"/>
        <v>108</v>
      </c>
      <c r="AY21" s="36">
        <v>99.88851727982163</v>
      </c>
      <c r="AZ21" s="9"/>
      <c r="BA21" s="9"/>
      <c r="BB21" s="9"/>
      <c r="BC21" s="9"/>
    </row>
    <row r="22" spans="1:55" ht="18">
      <c r="A22" s="35" t="s">
        <v>15</v>
      </c>
      <c r="B22" s="36">
        <v>138</v>
      </c>
      <c r="C22" s="36">
        <v>242.7</v>
      </c>
      <c r="D22" s="36">
        <f t="shared" si="0"/>
        <v>175.8695652173913</v>
      </c>
      <c r="E22" s="42">
        <v>139.48275862068965</v>
      </c>
      <c r="F22" s="62">
        <v>20</v>
      </c>
      <c r="G22" s="66">
        <v>40</v>
      </c>
      <c r="H22" s="64">
        <f t="shared" si="1"/>
        <v>200</v>
      </c>
      <c r="I22" s="14">
        <v>1822</v>
      </c>
      <c r="J22" s="14">
        <v>1903.1</v>
      </c>
      <c r="K22" s="64">
        <f t="shared" si="2"/>
        <v>104.45115257958287</v>
      </c>
      <c r="L22" s="64">
        <v>91.48639553889049</v>
      </c>
      <c r="M22" s="63">
        <v>286</v>
      </c>
      <c r="N22" s="66">
        <v>284.6</v>
      </c>
      <c r="O22" s="64">
        <f t="shared" si="3"/>
        <v>99.51048951048952</v>
      </c>
      <c r="P22" s="36">
        <v>27</v>
      </c>
      <c r="Q22" s="36">
        <v>29.5</v>
      </c>
      <c r="R22" s="64">
        <f t="shared" si="4"/>
        <v>109.25925925925925</v>
      </c>
      <c r="S22" s="64">
        <v>68.92523364485982</v>
      </c>
      <c r="T22" s="37">
        <v>6</v>
      </c>
      <c r="U22" s="37">
        <v>4.6</v>
      </c>
      <c r="V22" s="64">
        <f t="shared" si="5"/>
        <v>76.66666666666666</v>
      </c>
      <c r="W22" s="36">
        <v>194</v>
      </c>
      <c r="X22" s="36">
        <v>111.7</v>
      </c>
      <c r="Y22" s="64">
        <f t="shared" si="6"/>
        <v>57.57731958762887</v>
      </c>
      <c r="Z22" s="64">
        <v>70.65148640101202</v>
      </c>
      <c r="AA22" s="38">
        <v>22</v>
      </c>
      <c r="AB22" s="36">
        <v>20.3</v>
      </c>
      <c r="AC22" s="64">
        <f t="shared" si="7"/>
        <v>92.27272727272727</v>
      </c>
      <c r="AD22" s="36">
        <v>9724</v>
      </c>
      <c r="AE22" s="36">
        <v>10217.7</v>
      </c>
      <c r="AF22" s="64">
        <f t="shared" si="8"/>
        <v>105.07712875359935</v>
      </c>
      <c r="AG22" s="64">
        <v>110.6893415475137</v>
      </c>
      <c r="AH22" s="36">
        <v>1592</v>
      </c>
      <c r="AI22" s="36">
        <v>1605.2</v>
      </c>
      <c r="AJ22" s="64">
        <f t="shared" si="9"/>
        <v>100.82914572864321</v>
      </c>
      <c r="AK22" s="36">
        <v>463</v>
      </c>
      <c r="AL22" s="36">
        <v>357</v>
      </c>
      <c r="AM22" s="64">
        <f t="shared" si="10"/>
        <v>77.10583153347731</v>
      </c>
      <c r="AN22" s="64">
        <v>196.9111969111969</v>
      </c>
      <c r="AO22" s="36">
        <v>75</v>
      </c>
      <c r="AP22" s="36">
        <v>67.6</v>
      </c>
      <c r="AQ22" s="64">
        <f t="shared" si="11"/>
        <v>90.13333333333333</v>
      </c>
      <c r="AR22" s="42">
        <v>529.9</v>
      </c>
      <c r="AS22" s="41">
        <v>560.4</v>
      </c>
      <c r="AT22" s="64">
        <f t="shared" si="12"/>
        <v>105.75580298169467</v>
      </c>
      <c r="AU22" s="64">
        <v>116.53150343106677</v>
      </c>
      <c r="AV22" s="63">
        <v>102</v>
      </c>
      <c r="AW22" s="63">
        <v>109.7</v>
      </c>
      <c r="AX22" s="64">
        <f t="shared" si="13"/>
        <v>107.54901960784314</v>
      </c>
      <c r="AY22" s="36">
        <v>95.55834213305175</v>
      </c>
      <c r="AZ22" s="9"/>
      <c r="BA22" s="9"/>
      <c r="BB22" s="9"/>
      <c r="BC22" s="9"/>
    </row>
    <row r="23" spans="1:55" ht="18">
      <c r="A23" s="35" t="s">
        <v>16</v>
      </c>
      <c r="B23" s="36">
        <v>78</v>
      </c>
      <c r="C23" s="36">
        <v>173.7</v>
      </c>
      <c r="D23" s="36">
        <f t="shared" si="0"/>
        <v>222.69230769230765</v>
      </c>
      <c r="E23" s="42">
        <v>121.29888268156425</v>
      </c>
      <c r="F23" s="62">
        <v>12</v>
      </c>
      <c r="G23" s="66">
        <v>28.2</v>
      </c>
      <c r="H23" s="64">
        <f t="shared" si="1"/>
        <v>235</v>
      </c>
      <c r="I23" s="14">
        <v>0</v>
      </c>
      <c r="J23" s="14">
        <v>0</v>
      </c>
      <c r="K23" s="64"/>
      <c r="L23" s="64"/>
      <c r="M23" s="63"/>
      <c r="N23" s="63"/>
      <c r="O23" s="64"/>
      <c r="P23" s="36">
        <v>12</v>
      </c>
      <c r="Q23" s="36">
        <v>12</v>
      </c>
      <c r="R23" s="64">
        <f t="shared" si="4"/>
        <v>100</v>
      </c>
      <c r="S23" s="64">
        <v>62.82722513089005</v>
      </c>
      <c r="T23" s="37">
        <v>2</v>
      </c>
      <c r="U23" s="37">
        <v>2</v>
      </c>
      <c r="V23" s="64">
        <f t="shared" si="5"/>
        <v>100</v>
      </c>
      <c r="W23" s="36">
        <v>0</v>
      </c>
      <c r="X23" s="36">
        <v>0</v>
      </c>
      <c r="Y23" s="64"/>
      <c r="Z23" s="64"/>
      <c r="AA23" s="38"/>
      <c r="AB23" s="36"/>
      <c r="AC23" s="64"/>
      <c r="AD23" s="36">
        <v>2248</v>
      </c>
      <c r="AE23" s="36">
        <v>2453.8</v>
      </c>
      <c r="AF23" s="64">
        <f t="shared" si="8"/>
        <v>109.15480427046265</v>
      </c>
      <c r="AG23" s="64">
        <v>103.9017930651443</v>
      </c>
      <c r="AH23" s="36">
        <v>463</v>
      </c>
      <c r="AI23" s="36">
        <v>463.4</v>
      </c>
      <c r="AJ23" s="64">
        <f t="shared" si="9"/>
        <v>100.08639308855291</v>
      </c>
      <c r="AK23" s="36">
        <v>54</v>
      </c>
      <c r="AL23" s="36">
        <v>121</v>
      </c>
      <c r="AM23" s="64">
        <f t="shared" si="10"/>
        <v>224.0740740740741</v>
      </c>
      <c r="AN23" s="64">
        <v>252.08333333333334</v>
      </c>
      <c r="AO23" s="36">
        <v>6</v>
      </c>
      <c r="AP23" s="36">
        <v>16</v>
      </c>
      <c r="AQ23" s="64">
        <f t="shared" si="11"/>
        <v>266.66666666666663</v>
      </c>
      <c r="AR23" s="42">
        <v>63.9</v>
      </c>
      <c r="AS23" s="41">
        <v>66.8</v>
      </c>
      <c r="AT23" s="64">
        <f t="shared" si="12"/>
        <v>104.53834115805947</v>
      </c>
      <c r="AU23" s="64">
        <v>104.53834115805947</v>
      </c>
      <c r="AV23" s="63">
        <v>19.1</v>
      </c>
      <c r="AW23" s="63">
        <v>20.4</v>
      </c>
      <c r="AX23" s="64">
        <f t="shared" si="13"/>
        <v>106.80628272251307</v>
      </c>
      <c r="AY23" s="36">
        <v>95.86709886547811</v>
      </c>
      <c r="AZ23" s="9"/>
      <c r="BA23" s="9"/>
      <c r="BB23" s="9"/>
      <c r="BC23" s="9"/>
    </row>
    <row r="24" spans="1:55" ht="18">
      <c r="A24" s="35" t="s">
        <v>17</v>
      </c>
      <c r="B24" s="36">
        <v>29</v>
      </c>
      <c r="C24" s="36">
        <v>38.2</v>
      </c>
      <c r="D24" s="36">
        <f t="shared" si="0"/>
        <v>131.7241379310345</v>
      </c>
      <c r="E24" s="42">
        <v>74.46393762183236</v>
      </c>
      <c r="F24" s="62">
        <v>4</v>
      </c>
      <c r="G24" s="66">
        <v>4.4</v>
      </c>
      <c r="H24" s="64">
        <f t="shared" si="1"/>
        <v>110.00000000000001</v>
      </c>
      <c r="I24" s="14">
        <v>662</v>
      </c>
      <c r="J24" s="14">
        <v>709.6</v>
      </c>
      <c r="K24" s="64">
        <f t="shared" si="2"/>
        <v>107.190332326284</v>
      </c>
      <c r="L24" s="64">
        <v>106.57855211775309</v>
      </c>
      <c r="M24" s="63">
        <v>112</v>
      </c>
      <c r="N24" s="63">
        <v>136.1</v>
      </c>
      <c r="O24" s="64">
        <f t="shared" si="3"/>
        <v>121.51785714285714</v>
      </c>
      <c r="P24" s="36">
        <v>13</v>
      </c>
      <c r="Q24" s="36">
        <v>14</v>
      </c>
      <c r="R24" s="64">
        <f t="shared" si="4"/>
        <v>107.6923076923077</v>
      </c>
      <c r="S24" s="64">
        <v>62.78026905829596</v>
      </c>
      <c r="T24" s="37">
        <v>2</v>
      </c>
      <c r="U24" s="37">
        <v>2</v>
      </c>
      <c r="V24" s="64">
        <f t="shared" si="5"/>
        <v>100</v>
      </c>
      <c r="W24" s="36">
        <v>38</v>
      </c>
      <c r="X24" s="36">
        <v>16.5</v>
      </c>
      <c r="Y24" s="64">
        <f t="shared" si="6"/>
        <v>43.42105263157895</v>
      </c>
      <c r="Z24" s="64">
        <v>64.70588235294117</v>
      </c>
      <c r="AA24" s="44">
        <v>5</v>
      </c>
      <c r="AB24" s="36"/>
      <c r="AC24" s="64">
        <f t="shared" si="7"/>
        <v>0</v>
      </c>
      <c r="AD24" s="36">
        <v>3863</v>
      </c>
      <c r="AE24" s="36">
        <v>4200</v>
      </c>
      <c r="AF24" s="64">
        <f t="shared" si="8"/>
        <v>108.72378980067306</v>
      </c>
      <c r="AG24" s="64">
        <v>105.88077558454658</v>
      </c>
      <c r="AH24" s="36">
        <v>774</v>
      </c>
      <c r="AI24" s="36">
        <v>775.5</v>
      </c>
      <c r="AJ24" s="64">
        <f t="shared" si="9"/>
        <v>100.1937984496124</v>
      </c>
      <c r="AK24" s="36">
        <v>66</v>
      </c>
      <c r="AL24" s="36">
        <v>74.2</v>
      </c>
      <c r="AM24" s="64">
        <f t="shared" si="10"/>
        <v>112.42424242424242</v>
      </c>
      <c r="AN24" s="64">
        <v>95.8656330749354</v>
      </c>
      <c r="AO24" s="36">
        <v>10</v>
      </c>
      <c r="AP24" s="36">
        <v>9</v>
      </c>
      <c r="AQ24" s="64">
        <f t="shared" si="11"/>
        <v>90</v>
      </c>
      <c r="AR24" s="42">
        <v>387.7</v>
      </c>
      <c r="AS24" s="41">
        <v>399.1</v>
      </c>
      <c r="AT24" s="64">
        <f t="shared" si="12"/>
        <v>102.94041784885222</v>
      </c>
      <c r="AU24" s="64">
        <v>129.28409459021705</v>
      </c>
      <c r="AV24" s="63">
        <v>144.5</v>
      </c>
      <c r="AW24" s="63">
        <v>144.9</v>
      </c>
      <c r="AX24" s="64">
        <f t="shared" si="13"/>
        <v>100.27681660899654</v>
      </c>
      <c r="AY24" s="36">
        <v>99.63174046470846</v>
      </c>
      <c r="AZ24" s="9"/>
      <c r="BA24" s="9"/>
      <c r="BB24" s="9"/>
      <c r="BC24" s="9"/>
    </row>
    <row r="25" spans="1:55" ht="18">
      <c r="A25" s="35" t="s">
        <v>18</v>
      </c>
      <c r="B25" s="36">
        <v>19</v>
      </c>
      <c r="C25" s="36">
        <v>41.8</v>
      </c>
      <c r="D25" s="36">
        <f t="shared" si="0"/>
        <v>219.99999999999997</v>
      </c>
      <c r="E25" s="42">
        <v>104.23940149625935</v>
      </c>
      <c r="F25" s="62">
        <v>4</v>
      </c>
      <c r="G25" s="66">
        <v>8.2</v>
      </c>
      <c r="H25" s="64">
        <f t="shared" si="1"/>
        <v>204.99999999999997</v>
      </c>
      <c r="I25" s="14">
        <v>0</v>
      </c>
      <c r="J25" s="14">
        <v>0</v>
      </c>
      <c r="K25" s="64"/>
      <c r="L25" s="64"/>
      <c r="M25" s="63"/>
      <c r="N25" s="63"/>
      <c r="O25" s="64"/>
      <c r="P25" s="36">
        <v>4</v>
      </c>
      <c r="Q25" s="36">
        <v>5.5</v>
      </c>
      <c r="R25" s="64">
        <f t="shared" si="4"/>
        <v>137.5</v>
      </c>
      <c r="S25" s="64">
        <v>79.71014492753623</v>
      </c>
      <c r="T25" s="37">
        <v>0</v>
      </c>
      <c r="U25" s="37">
        <v>1</v>
      </c>
      <c r="V25" s="64" t="e">
        <f t="shared" si="5"/>
        <v>#DIV/0!</v>
      </c>
      <c r="W25" s="36">
        <v>0</v>
      </c>
      <c r="X25" s="36">
        <v>0</v>
      </c>
      <c r="Y25" s="64"/>
      <c r="Z25" s="64"/>
      <c r="AA25" s="38"/>
      <c r="AB25" s="36"/>
      <c r="AC25" s="64"/>
      <c r="AD25" s="36">
        <v>1293</v>
      </c>
      <c r="AE25" s="36">
        <v>1084.3</v>
      </c>
      <c r="AF25" s="64">
        <f t="shared" si="8"/>
        <v>83.85924207269915</v>
      </c>
      <c r="AG25" s="64">
        <v>80.54738885244046</v>
      </c>
      <c r="AH25" s="36">
        <v>207</v>
      </c>
      <c r="AI25" s="36">
        <v>207</v>
      </c>
      <c r="AJ25" s="64">
        <f t="shared" si="9"/>
        <v>100</v>
      </c>
      <c r="AK25" s="36">
        <v>34</v>
      </c>
      <c r="AL25" s="36">
        <v>14.4</v>
      </c>
      <c r="AM25" s="64">
        <f t="shared" si="10"/>
        <v>42.35294117647059</v>
      </c>
      <c r="AN25" s="64">
        <v>27.852998065764016</v>
      </c>
      <c r="AO25" s="36">
        <v>5</v>
      </c>
      <c r="AP25" s="36">
        <v>0</v>
      </c>
      <c r="AQ25" s="64">
        <f t="shared" si="11"/>
        <v>0</v>
      </c>
      <c r="AR25" s="42">
        <v>88</v>
      </c>
      <c r="AS25" s="41">
        <v>80.9</v>
      </c>
      <c r="AT25" s="64">
        <f t="shared" si="12"/>
        <v>91.93181818181819</v>
      </c>
      <c r="AU25" s="64">
        <v>90.39106145251398</v>
      </c>
      <c r="AV25" s="63">
        <v>39.9</v>
      </c>
      <c r="AW25" s="63">
        <v>31.6</v>
      </c>
      <c r="AX25" s="64">
        <f t="shared" si="13"/>
        <v>79.19799498746868</v>
      </c>
      <c r="AY25" s="36">
        <v>100</v>
      </c>
      <c r="AZ25" s="9"/>
      <c r="BA25" s="9"/>
      <c r="BB25" s="9"/>
      <c r="BC25" s="9"/>
    </row>
    <row r="26" spans="1:55" ht="18">
      <c r="A26" s="35" t="s">
        <v>19</v>
      </c>
      <c r="B26" s="36">
        <v>37</v>
      </c>
      <c r="C26" s="36">
        <v>99.9</v>
      </c>
      <c r="D26" s="36">
        <f t="shared" si="0"/>
        <v>270</v>
      </c>
      <c r="E26" s="42">
        <v>151.82370820668694</v>
      </c>
      <c r="F26" s="62">
        <v>7</v>
      </c>
      <c r="G26" s="66">
        <v>21.4</v>
      </c>
      <c r="H26" s="64">
        <f t="shared" si="1"/>
        <v>305.71428571428567</v>
      </c>
      <c r="I26" s="14">
        <v>0</v>
      </c>
      <c r="J26" s="14">
        <v>4.3</v>
      </c>
      <c r="K26" s="64"/>
      <c r="L26" s="64"/>
      <c r="M26" s="63"/>
      <c r="N26" s="63">
        <v>1.6</v>
      </c>
      <c r="O26" s="64"/>
      <c r="P26" s="36">
        <v>7</v>
      </c>
      <c r="Q26" s="36">
        <v>7.2</v>
      </c>
      <c r="R26" s="64">
        <f t="shared" si="4"/>
        <v>102.85714285714288</v>
      </c>
      <c r="S26" s="64">
        <v>80.89887640449437</v>
      </c>
      <c r="T26" s="37">
        <v>1</v>
      </c>
      <c r="U26" s="37">
        <v>1</v>
      </c>
      <c r="V26" s="64">
        <f t="shared" si="5"/>
        <v>100</v>
      </c>
      <c r="W26" s="36">
        <v>0</v>
      </c>
      <c r="X26" s="36">
        <v>0</v>
      </c>
      <c r="Y26" s="64"/>
      <c r="Z26" s="64"/>
      <c r="AA26" s="38"/>
      <c r="AB26" s="36"/>
      <c r="AC26" s="64"/>
      <c r="AD26" s="36">
        <v>2492</v>
      </c>
      <c r="AE26" s="36">
        <v>2393</v>
      </c>
      <c r="AF26" s="64">
        <f t="shared" si="8"/>
        <v>96.02728731942214</v>
      </c>
      <c r="AG26" s="64">
        <v>90.80466916166883</v>
      </c>
      <c r="AH26" s="36">
        <v>445</v>
      </c>
      <c r="AI26" s="36">
        <v>445</v>
      </c>
      <c r="AJ26" s="64">
        <f t="shared" si="9"/>
        <v>100</v>
      </c>
      <c r="AK26" s="36">
        <v>75</v>
      </c>
      <c r="AL26" s="36">
        <v>86</v>
      </c>
      <c r="AM26" s="64">
        <f t="shared" si="10"/>
        <v>114.66666666666667</v>
      </c>
      <c r="AN26" s="64">
        <v>91.48936170212765</v>
      </c>
      <c r="AO26" s="36">
        <v>12</v>
      </c>
      <c r="AP26" s="36">
        <v>17</v>
      </c>
      <c r="AQ26" s="64">
        <f t="shared" si="11"/>
        <v>141.66666666666669</v>
      </c>
      <c r="AR26" s="42">
        <v>127</v>
      </c>
      <c r="AS26" s="41">
        <v>132.1</v>
      </c>
      <c r="AT26" s="64">
        <f t="shared" si="12"/>
        <v>104.01574803149607</v>
      </c>
      <c r="AU26" s="64">
        <v>110.72925398155908</v>
      </c>
      <c r="AV26" s="63">
        <v>31</v>
      </c>
      <c r="AW26" s="63">
        <v>31.3</v>
      </c>
      <c r="AX26" s="64">
        <f t="shared" si="13"/>
        <v>100.96774193548387</v>
      </c>
      <c r="AY26" s="36">
        <v>99.96038034865293</v>
      </c>
      <c r="AZ26" s="9"/>
      <c r="BA26" s="9"/>
      <c r="BB26" s="9"/>
      <c r="BC26" s="9"/>
    </row>
    <row r="27" spans="1:55" ht="18">
      <c r="A27" s="35" t="s">
        <v>20</v>
      </c>
      <c r="B27" s="36">
        <v>149</v>
      </c>
      <c r="C27" s="36">
        <v>175.6</v>
      </c>
      <c r="D27" s="36">
        <f t="shared" si="0"/>
        <v>117.85234899328859</v>
      </c>
      <c r="E27" s="42">
        <v>81.75046554934823</v>
      </c>
      <c r="F27" s="62">
        <v>22</v>
      </c>
      <c r="G27" s="66">
        <v>22.6</v>
      </c>
      <c r="H27" s="64">
        <f t="shared" si="1"/>
        <v>102.72727272727273</v>
      </c>
      <c r="I27" s="14">
        <v>519</v>
      </c>
      <c r="J27" s="14">
        <v>581.5</v>
      </c>
      <c r="K27" s="64">
        <f t="shared" si="2"/>
        <v>112.04238921001928</v>
      </c>
      <c r="L27" s="64">
        <v>120.71828939173761</v>
      </c>
      <c r="M27" s="63">
        <v>80</v>
      </c>
      <c r="N27" s="63">
        <v>94.7</v>
      </c>
      <c r="O27" s="64">
        <f t="shared" si="3"/>
        <v>118.37500000000001</v>
      </c>
      <c r="P27" s="36">
        <v>30</v>
      </c>
      <c r="Q27" s="36">
        <v>41.7</v>
      </c>
      <c r="R27" s="64">
        <f t="shared" si="4"/>
        <v>139</v>
      </c>
      <c r="S27" s="64">
        <v>94.77272727272727</v>
      </c>
      <c r="T27" s="37">
        <v>6</v>
      </c>
      <c r="U27" s="37">
        <v>6.1</v>
      </c>
      <c r="V27" s="64">
        <f t="shared" si="5"/>
        <v>101.66666666666666</v>
      </c>
      <c r="W27" s="36">
        <v>53</v>
      </c>
      <c r="X27" s="36">
        <v>60.4</v>
      </c>
      <c r="Y27" s="64">
        <f t="shared" si="6"/>
        <v>113.9622641509434</v>
      </c>
      <c r="Z27" s="64">
        <v>111.64510166358595</v>
      </c>
      <c r="AA27" s="38">
        <v>10</v>
      </c>
      <c r="AB27" s="36">
        <v>10</v>
      </c>
      <c r="AC27" s="64">
        <f t="shared" si="7"/>
        <v>100</v>
      </c>
      <c r="AD27" s="36">
        <v>61088</v>
      </c>
      <c r="AE27" s="36">
        <v>61124.9</v>
      </c>
      <c r="AF27" s="64">
        <f t="shared" si="8"/>
        <v>100.06040466212679</v>
      </c>
      <c r="AG27" s="64">
        <v>96.47618422095344</v>
      </c>
      <c r="AH27" s="36">
        <v>10705</v>
      </c>
      <c r="AI27" s="36">
        <v>10741.9</v>
      </c>
      <c r="AJ27" s="64">
        <f t="shared" si="9"/>
        <v>100.34469873890706</v>
      </c>
      <c r="AK27" s="36">
        <v>1041</v>
      </c>
      <c r="AL27" s="36">
        <v>721.1</v>
      </c>
      <c r="AM27" s="64">
        <f t="shared" si="10"/>
        <v>69.26993275696447</v>
      </c>
      <c r="AN27" s="64">
        <v>103.47252116515999</v>
      </c>
      <c r="AO27" s="36">
        <v>173</v>
      </c>
      <c r="AP27" s="36">
        <v>96.7</v>
      </c>
      <c r="AQ27" s="64">
        <f t="shared" si="11"/>
        <v>55.895953757225435</v>
      </c>
      <c r="AR27" s="42">
        <v>1628.9</v>
      </c>
      <c r="AS27" s="41">
        <v>1721.2</v>
      </c>
      <c r="AT27" s="64">
        <f t="shared" si="12"/>
        <v>105.66640063846768</v>
      </c>
      <c r="AU27" s="64">
        <v>105.6145302816469</v>
      </c>
      <c r="AV27" s="63">
        <v>198.9</v>
      </c>
      <c r="AW27" s="63">
        <v>204</v>
      </c>
      <c r="AX27" s="64">
        <f t="shared" si="13"/>
        <v>102.56410256410255</v>
      </c>
      <c r="AY27" s="36">
        <v>98.66888519134775</v>
      </c>
      <c r="AZ27" s="9"/>
      <c r="BA27" s="9"/>
      <c r="BB27" s="9"/>
      <c r="BC27" s="9"/>
    </row>
    <row r="28" spans="1:55" ht="18">
      <c r="A28" s="35" t="s">
        <v>21</v>
      </c>
      <c r="B28" s="36">
        <v>127</v>
      </c>
      <c r="C28" s="36">
        <v>167.9</v>
      </c>
      <c r="D28" s="36">
        <f t="shared" si="0"/>
        <v>132.20472440944883</v>
      </c>
      <c r="E28" s="42">
        <v>73.93218846323205</v>
      </c>
      <c r="F28" s="62">
        <v>20</v>
      </c>
      <c r="G28" s="66">
        <v>32.5</v>
      </c>
      <c r="H28" s="64">
        <f t="shared" si="1"/>
        <v>162.5</v>
      </c>
      <c r="I28" s="14">
        <v>0</v>
      </c>
      <c r="J28" s="14">
        <v>0</v>
      </c>
      <c r="K28" s="64"/>
      <c r="L28" s="64"/>
      <c r="M28" s="63"/>
      <c r="N28" s="63"/>
      <c r="O28" s="64"/>
      <c r="P28" s="36">
        <v>17</v>
      </c>
      <c r="Q28" s="36">
        <v>20.2</v>
      </c>
      <c r="R28" s="64">
        <f t="shared" si="4"/>
        <v>118.82352941176471</v>
      </c>
      <c r="S28" s="64">
        <v>63.52201257861636</v>
      </c>
      <c r="T28" s="37">
        <v>4</v>
      </c>
      <c r="U28" s="37">
        <v>4.4</v>
      </c>
      <c r="V28" s="64">
        <f t="shared" si="5"/>
        <v>110.00000000000001</v>
      </c>
      <c r="W28" s="36">
        <v>0</v>
      </c>
      <c r="X28" s="36">
        <v>0</v>
      </c>
      <c r="Y28" s="64"/>
      <c r="Z28" s="64"/>
      <c r="AA28" s="38"/>
      <c r="AB28" s="36"/>
      <c r="AC28" s="64"/>
      <c r="AD28" s="36">
        <v>19690</v>
      </c>
      <c r="AE28" s="36">
        <v>19707.2</v>
      </c>
      <c r="AF28" s="64">
        <f t="shared" si="8"/>
        <v>100.08735398679534</v>
      </c>
      <c r="AG28" s="64">
        <v>95.65673802063976</v>
      </c>
      <c r="AH28" s="36">
        <v>3254</v>
      </c>
      <c r="AI28" s="36">
        <v>3271.2</v>
      </c>
      <c r="AJ28" s="64">
        <f t="shared" si="9"/>
        <v>100.52858020897358</v>
      </c>
      <c r="AK28" s="36">
        <v>578</v>
      </c>
      <c r="AL28" s="36">
        <v>757.4</v>
      </c>
      <c r="AM28" s="64">
        <f t="shared" si="10"/>
        <v>131.03806228373702</v>
      </c>
      <c r="AN28" s="64">
        <v>107.6923076923077</v>
      </c>
      <c r="AO28" s="36">
        <v>98</v>
      </c>
      <c r="AP28" s="36">
        <v>125.5</v>
      </c>
      <c r="AQ28" s="64">
        <f t="shared" si="11"/>
        <v>128.0612244897959</v>
      </c>
      <c r="AR28" s="42">
        <v>831</v>
      </c>
      <c r="AS28" s="41">
        <v>876.9</v>
      </c>
      <c r="AT28" s="64">
        <f t="shared" si="12"/>
        <v>105.52346570397111</v>
      </c>
      <c r="AU28" s="64">
        <v>101.5283084404307</v>
      </c>
      <c r="AV28" s="63">
        <v>185.1</v>
      </c>
      <c r="AW28" s="63">
        <v>201.4</v>
      </c>
      <c r="AX28" s="64">
        <f t="shared" si="13"/>
        <v>108.80605078336035</v>
      </c>
      <c r="AY28" s="36">
        <v>100</v>
      </c>
      <c r="AZ28" s="9"/>
      <c r="BA28" s="9"/>
      <c r="BB28" s="9"/>
      <c r="BC28" s="9"/>
    </row>
    <row r="29" spans="1:55" ht="18">
      <c r="A29" s="35" t="s">
        <v>22</v>
      </c>
      <c r="B29" s="36">
        <v>82</v>
      </c>
      <c r="C29" s="36">
        <v>98.7</v>
      </c>
      <c r="D29" s="36">
        <f t="shared" si="0"/>
        <v>120.36585365853658</v>
      </c>
      <c r="E29" s="42">
        <v>115.43859649122805</v>
      </c>
      <c r="F29" s="62">
        <v>18</v>
      </c>
      <c r="G29" s="66">
        <v>17.1</v>
      </c>
      <c r="H29" s="64">
        <f t="shared" si="1"/>
        <v>95</v>
      </c>
      <c r="I29" s="14">
        <v>128</v>
      </c>
      <c r="J29" s="14">
        <v>101.1</v>
      </c>
      <c r="K29" s="64">
        <f t="shared" si="2"/>
        <v>78.984375</v>
      </c>
      <c r="L29" s="64">
        <v>88.91820580474933</v>
      </c>
      <c r="M29" s="63">
        <v>36</v>
      </c>
      <c r="N29" s="63">
        <v>25.9</v>
      </c>
      <c r="O29" s="64">
        <f t="shared" si="3"/>
        <v>71.94444444444444</v>
      </c>
      <c r="P29" s="36">
        <v>17</v>
      </c>
      <c r="Q29" s="36">
        <v>18.8</v>
      </c>
      <c r="R29" s="64">
        <f t="shared" si="4"/>
        <v>110.58823529411765</v>
      </c>
      <c r="S29" s="64">
        <v>76.73469387755101</v>
      </c>
      <c r="T29" s="37">
        <v>3</v>
      </c>
      <c r="U29" s="37">
        <v>3</v>
      </c>
      <c r="V29" s="64">
        <f t="shared" si="5"/>
        <v>100</v>
      </c>
      <c r="W29" s="36">
        <v>4</v>
      </c>
      <c r="X29" s="36">
        <v>3.2</v>
      </c>
      <c r="Y29" s="64">
        <f t="shared" si="6"/>
        <v>80</v>
      </c>
      <c r="Z29" s="64"/>
      <c r="AA29" s="38">
        <v>0</v>
      </c>
      <c r="AB29" s="36">
        <v>3.2</v>
      </c>
      <c r="AC29" s="64"/>
      <c r="AD29" s="36">
        <v>6172</v>
      </c>
      <c r="AE29" s="36">
        <v>5981.8</v>
      </c>
      <c r="AF29" s="64">
        <f t="shared" si="8"/>
        <v>96.91834089436163</v>
      </c>
      <c r="AG29" s="64">
        <v>100.30912072141808</v>
      </c>
      <c r="AH29" s="36">
        <v>1158</v>
      </c>
      <c r="AI29" s="36">
        <v>1160.7</v>
      </c>
      <c r="AJ29" s="64">
        <f t="shared" si="9"/>
        <v>100.23316062176167</v>
      </c>
      <c r="AK29" s="36">
        <v>199</v>
      </c>
      <c r="AL29" s="36">
        <v>230.5</v>
      </c>
      <c r="AM29" s="64">
        <f t="shared" si="10"/>
        <v>115.82914572864323</v>
      </c>
      <c r="AN29" s="64">
        <v>142.547928262214</v>
      </c>
      <c r="AO29" s="36">
        <v>38</v>
      </c>
      <c r="AP29" s="36">
        <v>28</v>
      </c>
      <c r="AQ29" s="64">
        <f t="shared" si="11"/>
        <v>73.68421052631578</v>
      </c>
      <c r="AR29" s="42">
        <v>188.5</v>
      </c>
      <c r="AS29" s="41">
        <v>194.1</v>
      </c>
      <c r="AT29" s="64">
        <f t="shared" si="12"/>
        <v>102.9708222811671</v>
      </c>
      <c r="AU29" s="64">
        <v>111.55172413793105</v>
      </c>
      <c r="AV29" s="63">
        <v>54.6</v>
      </c>
      <c r="AW29" s="63">
        <v>56.6</v>
      </c>
      <c r="AX29" s="64">
        <f t="shared" si="13"/>
        <v>103.66300366300368</v>
      </c>
      <c r="AY29" s="36">
        <v>98.01119907318015</v>
      </c>
      <c r="AZ29" s="9"/>
      <c r="BA29" s="9"/>
      <c r="BB29" s="9"/>
      <c r="BC29" s="9"/>
    </row>
    <row r="30" spans="1:55" ht="18">
      <c r="A30" s="35" t="s">
        <v>23</v>
      </c>
      <c r="B30" s="62">
        <f>SUM(B9:B29)</f>
        <v>1501</v>
      </c>
      <c r="C30" s="64">
        <f>SUM(C9:C29)</f>
        <v>2413.7</v>
      </c>
      <c r="D30" s="36">
        <f t="shared" si="0"/>
        <v>160.80612924716854</v>
      </c>
      <c r="E30" s="42">
        <v>90.8635747628369</v>
      </c>
      <c r="F30" s="62">
        <f>SUM(F9:F29)</f>
        <v>249</v>
      </c>
      <c r="G30" s="64">
        <f>SUM(G9:G29)</f>
        <v>379</v>
      </c>
      <c r="H30" s="64">
        <f t="shared" si="1"/>
        <v>152.20883534136547</v>
      </c>
      <c r="I30" s="14">
        <f>SUM(I9:I29)</f>
        <v>8066</v>
      </c>
      <c r="J30" s="14">
        <f>SUM(J9:J29)</f>
        <v>8285.4</v>
      </c>
      <c r="K30" s="64">
        <f t="shared" si="2"/>
        <v>102.72005950905032</v>
      </c>
      <c r="L30" s="64">
        <v>97.26588638578119</v>
      </c>
      <c r="M30" s="63">
        <f>SUM(M9:M29)</f>
        <v>1368</v>
      </c>
      <c r="N30" s="63">
        <f>SUM(N9:N29)</f>
        <v>1406.3</v>
      </c>
      <c r="O30" s="64">
        <f t="shared" si="3"/>
        <v>102.79970760233918</v>
      </c>
      <c r="P30" s="36">
        <f>SUM(P9:P29)</f>
        <v>306</v>
      </c>
      <c r="Q30" s="36">
        <f>SUM(Q9:Q29)</f>
        <v>387.59999999999997</v>
      </c>
      <c r="R30" s="64">
        <f t="shared" si="4"/>
        <v>126.66666666666666</v>
      </c>
      <c r="S30" s="64">
        <v>89.4736842105263</v>
      </c>
      <c r="T30" s="36">
        <f>SUM(T9:T29)</f>
        <v>58</v>
      </c>
      <c r="U30" s="36">
        <f>SUM(U9:U29)</f>
        <v>51.9</v>
      </c>
      <c r="V30" s="64">
        <f t="shared" si="5"/>
        <v>89.48275862068965</v>
      </c>
      <c r="W30" s="36">
        <f>SUM(W9:W29)</f>
        <v>3038</v>
      </c>
      <c r="X30" s="36">
        <f>SUM(X9:X29)</f>
        <v>3196.6</v>
      </c>
      <c r="Y30" s="64">
        <f t="shared" si="6"/>
        <v>105.22053982883475</v>
      </c>
      <c r="Z30" s="64">
        <v>109.5326206140351</v>
      </c>
      <c r="AA30" s="47">
        <f>SUM(AA9:AA29)</f>
        <v>410</v>
      </c>
      <c r="AB30" s="47">
        <f>SUM(AB9:AB29)</f>
        <v>428.7</v>
      </c>
      <c r="AC30" s="64">
        <f t="shared" si="7"/>
        <v>104.5609756097561</v>
      </c>
      <c r="AD30" s="36">
        <f>SUM(AD9:AD29)</f>
        <v>327173</v>
      </c>
      <c r="AE30" s="36">
        <f>SUM(AE9:AE29)</f>
        <v>329826.7</v>
      </c>
      <c r="AF30" s="64">
        <f t="shared" si="8"/>
        <v>100.81109993795332</v>
      </c>
      <c r="AG30" s="64">
        <v>102.02269537167163</v>
      </c>
      <c r="AH30" s="36">
        <f>SUM(AH9:AH29)</f>
        <v>53456</v>
      </c>
      <c r="AI30" s="36">
        <f>SUM(AI9:AI29)</f>
        <v>54406.2</v>
      </c>
      <c r="AJ30" s="64">
        <f t="shared" si="9"/>
        <v>101.77753666566896</v>
      </c>
      <c r="AK30" s="36">
        <f>SUM(AK9:AK29)</f>
        <v>6833</v>
      </c>
      <c r="AL30" s="36">
        <f>SUM(AL9:AL29)</f>
        <v>7040.3</v>
      </c>
      <c r="AM30" s="64">
        <f t="shared" si="10"/>
        <v>103.03380652714766</v>
      </c>
      <c r="AN30" s="64">
        <v>113.83892478542926</v>
      </c>
      <c r="AO30" s="36">
        <f>SUM(AO9:AO29)</f>
        <v>1069</v>
      </c>
      <c r="AP30" s="36">
        <f>SUM(AP9:AP29)</f>
        <v>1148.8000000000002</v>
      </c>
      <c r="AQ30" s="64">
        <f t="shared" si="11"/>
        <v>107.46492048643594</v>
      </c>
      <c r="AR30" s="42">
        <f>SUM(AR9:AR29)</f>
        <v>10798.699999999999</v>
      </c>
      <c r="AS30" s="42">
        <v>11089</v>
      </c>
      <c r="AT30" s="64">
        <f t="shared" si="12"/>
        <v>102.68828655301101</v>
      </c>
      <c r="AU30" s="64">
        <v>113.29062841613795</v>
      </c>
      <c r="AV30" s="17">
        <f>SUM(AV9:AV29)</f>
        <v>1986.4</v>
      </c>
      <c r="AW30" s="17">
        <v>1910.4</v>
      </c>
      <c r="AX30" s="64">
        <f t="shared" si="13"/>
        <v>96.17398308497785</v>
      </c>
      <c r="AY30" s="36">
        <v>99.43598817686447</v>
      </c>
      <c r="AZ30" s="9"/>
      <c r="BA30" s="9"/>
      <c r="BB30" s="9"/>
      <c r="BC30" s="9"/>
    </row>
    <row r="31" spans="30:51" ht="18.75"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49">
        <v>16176</v>
      </c>
      <c r="AS31" s="50">
        <v>17371</v>
      </c>
      <c r="AT31" s="64">
        <f t="shared" si="12"/>
        <v>107.38748763600397</v>
      </c>
      <c r="AU31" s="64">
        <v>114.9</v>
      </c>
      <c r="AV31" s="17">
        <v>2704.5</v>
      </c>
      <c r="AW31" s="17">
        <v>3177.2</v>
      </c>
      <c r="AX31" s="64">
        <f t="shared" si="13"/>
        <v>117.47827694583101</v>
      </c>
      <c r="AY31" s="23"/>
    </row>
    <row r="32" spans="30:51" ht="18.75"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49">
        <v>26974.7</v>
      </c>
      <c r="AS32" s="49">
        <v>28460</v>
      </c>
      <c r="AT32" s="64">
        <f t="shared" si="12"/>
        <v>105.50627069068423</v>
      </c>
      <c r="AU32" s="64">
        <v>114.2</v>
      </c>
      <c r="AV32" s="17">
        <v>4690.9</v>
      </c>
      <c r="AW32" s="17">
        <v>5087.6</v>
      </c>
      <c r="AX32" s="64">
        <f t="shared" si="13"/>
        <v>108.45679933488246</v>
      </c>
      <c r="AY32" s="23"/>
    </row>
  </sheetData>
  <printOptions/>
  <pageMargins left="0.18" right="0.4" top="0.53" bottom="1" header="0.5" footer="0.5"/>
  <pageSetup fitToWidth="0" horizontalDpi="600" verticalDpi="600" orientation="landscape" paperSize="9" scale="48" r:id="rId1"/>
  <colBreaks count="2" manualBreakCount="2">
    <brk id="29" max="65535" man="1"/>
    <brk id="51" max="3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Y32"/>
  <sheetViews>
    <sheetView view="pageBreakPreview" zoomScale="65" zoomScaleNormal="50" zoomScaleSheetLayoutView="6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R25" sqref="R25"/>
    </sheetView>
  </sheetViews>
  <sheetFormatPr defaultColWidth="9.00390625" defaultRowHeight="12.75"/>
  <cols>
    <col min="1" max="1" width="19.375" style="27" customWidth="1"/>
    <col min="2" max="2" width="10.375" style="0" customWidth="1"/>
    <col min="3" max="3" width="10.125" style="0" customWidth="1"/>
    <col min="4" max="5" width="8.875" style="0" customWidth="1"/>
    <col min="6" max="7" width="8.25390625" style="0" customWidth="1"/>
    <col min="8" max="8" width="9.25390625" style="0" customWidth="1"/>
    <col min="9" max="10" width="10.625" style="0" customWidth="1"/>
    <col min="11" max="12" width="9.25390625" style="0" customWidth="1"/>
    <col min="13" max="13" width="11.00390625" style="0" customWidth="1"/>
    <col min="14" max="14" width="9.625" style="0" customWidth="1"/>
    <col min="15" max="15" width="11.75390625" style="0" customWidth="1"/>
    <col min="16" max="16" width="8.25390625" style="0" customWidth="1"/>
    <col min="17" max="19" width="8.00390625" style="0" customWidth="1"/>
    <col min="20" max="21" width="7.75390625" style="0" customWidth="1"/>
    <col min="22" max="22" width="8.625" style="0" customWidth="1"/>
    <col min="23" max="23" width="11.00390625" style="0" customWidth="1"/>
    <col min="24" max="24" width="11.375" style="0" customWidth="1"/>
    <col min="25" max="26" width="8.625" style="0" customWidth="1"/>
    <col min="27" max="27" width="10.75390625" style="0" customWidth="1"/>
    <col min="28" max="28" width="9.25390625" style="0" customWidth="1"/>
    <col min="29" max="29" width="8.125" style="0" customWidth="1"/>
    <col min="30" max="31" width="13.00390625" style="0" customWidth="1"/>
    <col min="32" max="33" width="9.625" style="0" customWidth="1"/>
    <col min="34" max="35" width="11.00390625" style="0" customWidth="1"/>
    <col min="36" max="36" width="8.75390625" style="0" customWidth="1"/>
    <col min="37" max="37" width="11.25390625" style="0" customWidth="1"/>
    <col min="38" max="38" width="10.00390625" style="0" bestFit="1" customWidth="1"/>
    <col min="39" max="40" width="9.875" style="0" customWidth="1"/>
    <col min="41" max="41" width="10.125" style="0" customWidth="1"/>
    <col min="42" max="42" width="9.875" style="0" customWidth="1"/>
    <col min="43" max="43" width="8.25390625" style="0" customWidth="1"/>
    <col min="44" max="45" width="11.125" style="0" customWidth="1"/>
    <col min="46" max="47" width="9.00390625" style="0" customWidth="1"/>
    <col min="48" max="48" width="10.75390625" style="0" customWidth="1"/>
    <col min="49" max="49" width="10.125" style="0" customWidth="1"/>
    <col min="50" max="51" width="9.00390625" style="0" customWidth="1"/>
  </cols>
  <sheetData>
    <row r="1" spans="9:43" ht="18">
      <c r="I1" s="20"/>
      <c r="J1" s="20"/>
      <c r="K1" s="20"/>
      <c r="L1" s="20"/>
      <c r="M1" s="20"/>
      <c r="N1" s="12"/>
      <c r="O1" s="20"/>
      <c r="P1" s="20"/>
      <c r="Q1" s="20"/>
      <c r="R1" s="20"/>
      <c r="S1" s="20"/>
      <c r="T1" s="20"/>
      <c r="AQ1" s="21" t="s">
        <v>38</v>
      </c>
    </row>
    <row r="2" spans="9:43" ht="18">
      <c r="I2" s="12" t="s">
        <v>38</v>
      </c>
      <c r="J2" s="20"/>
      <c r="K2" s="20"/>
      <c r="L2" s="20"/>
      <c r="M2" s="20"/>
      <c r="N2" s="12"/>
      <c r="O2" s="20"/>
      <c r="P2" s="20"/>
      <c r="Q2" s="20"/>
      <c r="R2" s="20"/>
      <c r="S2" s="20"/>
      <c r="T2" s="20"/>
      <c r="AQ2" s="21"/>
    </row>
    <row r="3" spans="9:48" ht="18">
      <c r="I3" s="12" t="s">
        <v>39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AL3" s="21" t="s">
        <v>39</v>
      </c>
      <c r="AM3" s="22"/>
      <c r="AN3" s="22"/>
      <c r="AO3" s="22"/>
      <c r="AP3" s="22"/>
      <c r="AQ3" s="22"/>
      <c r="AR3" s="22"/>
      <c r="AS3" s="22"/>
      <c r="AT3" s="22"/>
      <c r="AU3" s="22"/>
      <c r="AV3" s="22"/>
    </row>
    <row r="4" spans="9:48" ht="18">
      <c r="I4" s="12" t="s">
        <v>136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AL4" s="21" t="str">
        <f>I4</f>
        <v>за январь-август 2009 года по Ичалковскому району</v>
      </c>
      <c r="AM4" s="22"/>
      <c r="AN4" s="22"/>
      <c r="AO4" s="22"/>
      <c r="AP4" s="22"/>
      <c r="AQ4" s="22"/>
      <c r="AR4" s="22"/>
      <c r="AS4" s="22"/>
      <c r="AT4" s="22"/>
      <c r="AU4" s="22"/>
      <c r="AV4" s="22"/>
    </row>
    <row r="5" spans="9:38" ht="18">
      <c r="I5" s="12"/>
      <c r="AL5" s="12"/>
    </row>
    <row r="6" spans="1:51" ht="12.75">
      <c r="A6" s="28" t="s">
        <v>0</v>
      </c>
      <c r="B6" s="1"/>
      <c r="C6" s="2" t="s">
        <v>28</v>
      </c>
      <c r="D6" s="2"/>
      <c r="E6" s="2"/>
      <c r="F6" s="2"/>
      <c r="G6" s="2"/>
      <c r="H6" s="3"/>
      <c r="I6" s="1"/>
      <c r="J6" s="2"/>
      <c r="K6" s="2" t="s">
        <v>29</v>
      </c>
      <c r="L6" s="2"/>
      <c r="M6" s="2"/>
      <c r="N6" s="2"/>
      <c r="O6" s="3"/>
      <c r="P6" s="1"/>
      <c r="Q6" s="2"/>
      <c r="R6" s="2" t="s">
        <v>30</v>
      </c>
      <c r="S6" s="2"/>
      <c r="T6" s="2"/>
      <c r="U6" s="2"/>
      <c r="V6" s="3"/>
      <c r="W6" s="1"/>
      <c r="X6" s="2"/>
      <c r="Y6" s="2" t="s">
        <v>31</v>
      </c>
      <c r="Z6" s="2"/>
      <c r="AA6" s="2"/>
      <c r="AB6" s="2"/>
      <c r="AC6" s="3"/>
      <c r="AD6" s="1"/>
      <c r="AE6" s="2"/>
      <c r="AF6" s="2" t="s">
        <v>32</v>
      </c>
      <c r="AG6" s="2"/>
      <c r="AH6" s="2"/>
      <c r="AI6" s="2"/>
      <c r="AJ6" s="3"/>
      <c r="AK6" s="2"/>
      <c r="AL6" s="2"/>
      <c r="AM6" s="2" t="s">
        <v>33</v>
      </c>
      <c r="AN6" s="2"/>
      <c r="AO6" s="2"/>
      <c r="AP6" s="2"/>
      <c r="AQ6" s="3"/>
      <c r="AR6" s="1"/>
      <c r="AS6" s="2" t="s">
        <v>35</v>
      </c>
      <c r="AT6" s="2"/>
      <c r="AU6" s="2"/>
      <c r="AV6" s="2"/>
      <c r="AW6" s="2"/>
      <c r="AX6" s="9"/>
      <c r="AY6" s="4" t="s">
        <v>40</v>
      </c>
    </row>
    <row r="7" spans="1:51" ht="12.75">
      <c r="A7" s="29" t="s">
        <v>1</v>
      </c>
      <c r="B7" s="4" t="s">
        <v>24</v>
      </c>
      <c r="C7" s="4" t="s">
        <v>26</v>
      </c>
      <c r="D7" s="4" t="s">
        <v>27</v>
      </c>
      <c r="E7" s="4" t="s">
        <v>135</v>
      </c>
      <c r="F7" s="4" t="s">
        <v>24</v>
      </c>
      <c r="G7" s="4" t="s">
        <v>26</v>
      </c>
      <c r="H7" s="4" t="s">
        <v>27</v>
      </c>
      <c r="I7" s="4" t="s">
        <v>24</v>
      </c>
      <c r="J7" s="4" t="s">
        <v>26</v>
      </c>
      <c r="K7" s="4" t="s">
        <v>27</v>
      </c>
      <c r="L7" s="4" t="s">
        <v>135</v>
      </c>
      <c r="M7" s="4" t="s">
        <v>24</v>
      </c>
      <c r="N7" s="4" t="s">
        <v>26</v>
      </c>
      <c r="O7" s="4" t="s">
        <v>27</v>
      </c>
      <c r="P7" s="4" t="s">
        <v>24</v>
      </c>
      <c r="Q7" s="4" t="s">
        <v>26</v>
      </c>
      <c r="R7" s="4" t="s">
        <v>27</v>
      </c>
      <c r="S7" s="4" t="s">
        <v>135</v>
      </c>
      <c r="T7" s="4" t="s">
        <v>24</v>
      </c>
      <c r="U7" s="4" t="s">
        <v>26</v>
      </c>
      <c r="V7" s="4" t="s">
        <v>27</v>
      </c>
      <c r="W7" s="4" t="s">
        <v>24</v>
      </c>
      <c r="X7" s="4" t="s">
        <v>26</v>
      </c>
      <c r="Y7" s="4" t="s">
        <v>27</v>
      </c>
      <c r="Z7" s="4" t="s">
        <v>135</v>
      </c>
      <c r="AA7" s="4" t="s">
        <v>24</v>
      </c>
      <c r="AB7" s="4" t="s">
        <v>26</v>
      </c>
      <c r="AC7" s="4" t="s">
        <v>27</v>
      </c>
      <c r="AD7" s="4" t="s">
        <v>24</v>
      </c>
      <c r="AE7" s="8" t="s">
        <v>26</v>
      </c>
      <c r="AF7" s="8" t="s">
        <v>27</v>
      </c>
      <c r="AG7" s="4" t="s">
        <v>135</v>
      </c>
      <c r="AH7" s="8" t="s">
        <v>24</v>
      </c>
      <c r="AI7" s="8" t="s">
        <v>26</v>
      </c>
      <c r="AJ7" s="8" t="s">
        <v>27</v>
      </c>
      <c r="AK7" s="4" t="s">
        <v>24</v>
      </c>
      <c r="AL7" s="4" t="s">
        <v>26</v>
      </c>
      <c r="AM7" s="4" t="s">
        <v>27</v>
      </c>
      <c r="AN7" s="4" t="s">
        <v>135</v>
      </c>
      <c r="AO7" s="4" t="s">
        <v>24</v>
      </c>
      <c r="AP7" s="4" t="s">
        <v>26</v>
      </c>
      <c r="AQ7" s="4" t="s">
        <v>27</v>
      </c>
      <c r="AR7" s="4" t="s">
        <v>24</v>
      </c>
      <c r="AS7" s="4" t="s">
        <v>26</v>
      </c>
      <c r="AT7" s="4" t="s">
        <v>27</v>
      </c>
      <c r="AU7" s="4" t="s">
        <v>135</v>
      </c>
      <c r="AV7" s="4" t="s">
        <v>24</v>
      </c>
      <c r="AW7" s="6" t="s">
        <v>26</v>
      </c>
      <c r="AX7" s="4" t="s">
        <v>27</v>
      </c>
      <c r="AY7" s="19" t="s">
        <v>41</v>
      </c>
    </row>
    <row r="8" spans="1:51" ht="12.75">
      <c r="A8" s="29"/>
      <c r="B8" s="5" t="s">
        <v>25</v>
      </c>
      <c r="C8" s="5" t="s">
        <v>25</v>
      </c>
      <c r="D8" s="5"/>
      <c r="E8" s="5" t="s">
        <v>109</v>
      </c>
      <c r="F8" s="5" t="s">
        <v>34</v>
      </c>
      <c r="G8" s="5" t="s">
        <v>34</v>
      </c>
      <c r="H8" s="5"/>
      <c r="I8" s="5" t="s">
        <v>25</v>
      </c>
      <c r="J8" s="5" t="s">
        <v>25</v>
      </c>
      <c r="K8" s="5"/>
      <c r="L8" s="5" t="s">
        <v>109</v>
      </c>
      <c r="M8" s="5" t="s">
        <v>34</v>
      </c>
      <c r="N8" s="5" t="s">
        <v>34</v>
      </c>
      <c r="O8" s="5"/>
      <c r="P8" s="5" t="s">
        <v>25</v>
      </c>
      <c r="Q8" s="5" t="s">
        <v>25</v>
      </c>
      <c r="R8" s="5"/>
      <c r="S8" s="5" t="s">
        <v>109</v>
      </c>
      <c r="T8" s="5" t="s">
        <v>34</v>
      </c>
      <c r="U8" s="5" t="s">
        <v>34</v>
      </c>
      <c r="V8" s="5"/>
      <c r="W8" s="5" t="s">
        <v>25</v>
      </c>
      <c r="X8" s="5" t="s">
        <v>25</v>
      </c>
      <c r="Y8" s="5"/>
      <c r="Z8" s="5" t="s">
        <v>109</v>
      </c>
      <c r="AA8" s="5" t="s">
        <v>34</v>
      </c>
      <c r="AB8" s="5" t="s">
        <v>34</v>
      </c>
      <c r="AC8" s="5"/>
      <c r="AD8" s="5" t="s">
        <v>25</v>
      </c>
      <c r="AE8" s="5" t="s">
        <v>25</v>
      </c>
      <c r="AF8" s="5"/>
      <c r="AG8" s="5" t="s">
        <v>109</v>
      </c>
      <c r="AH8" s="5" t="s">
        <v>34</v>
      </c>
      <c r="AI8" s="5" t="s">
        <v>34</v>
      </c>
      <c r="AJ8" s="5"/>
      <c r="AK8" s="5" t="s">
        <v>25</v>
      </c>
      <c r="AL8" s="5" t="s">
        <v>25</v>
      </c>
      <c r="AM8" s="5"/>
      <c r="AN8" s="5" t="s">
        <v>109</v>
      </c>
      <c r="AO8" s="5" t="s">
        <v>34</v>
      </c>
      <c r="AP8" s="5" t="s">
        <v>34</v>
      </c>
      <c r="AQ8" s="5"/>
      <c r="AR8" s="5" t="s">
        <v>25</v>
      </c>
      <c r="AS8" s="5" t="s">
        <v>25</v>
      </c>
      <c r="AT8" s="5"/>
      <c r="AU8" s="5" t="s">
        <v>109</v>
      </c>
      <c r="AV8" s="5" t="s">
        <v>34</v>
      </c>
      <c r="AW8" s="7" t="s">
        <v>34</v>
      </c>
      <c r="AX8" s="5"/>
      <c r="AY8" s="24" t="s">
        <v>42</v>
      </c>
    </row>
    <row r="9" spans="1:51" s="68" customFormat="1" ht="18">
      <c r="A9" s="35" t="s">
        <v>2</v>
      </c>
      <c r="B9" s="62">
        <v>208</v>
      </c>
      <c r="C9" s="64">
        <v>355.7</v>
      </c>
      <c r="D9" s="36">
        <f>C9/B9*100</f>
        <v>171.0096153846154</v>
      </c>
      <c r="E9" s="36">
        <v>76.89148292261133</v>
      </c>
      <c r="F9" s="52">
        <v>20</v>
      </c>
      <c r="G9" s="39">
        <v>30.5</v>
      </c>
      <c r="H9" s="36">
        <f>G9/F9*100</f>
        <v>152.5</v>
      </c>
      <c r="I9" s="266">
        <v>619</v>
      </c>
      <c r="J9" s="39">
        <v>450.4</v>
      </c>
      <c r="K9" s="36">
        <f>J9/I9*100</f>
        <v>72.76252019386106</v>
      </c>
      <c r="L9" s="36">
        <v>64.10475377170509</v>
      </c>
      <c r="M9" s="37">
        <v>83</v>
      </c>
      <c r="N9" s="37">
        <v>60.5</v>
      </c>
      <c r="O9" s="36">
        <f>N9/M9*100</f>
        <v>72.89156626506023</v>
      </c>
      <c r="P9" s="36">
        <v>41</v>
      </c>
      <c r="Q9" s="36">
        <v>68.5</v>
      </c>
      <c r="R9" s="36">
        <f>Q9/P9*100</f>
        <v>167.0731707317073</v>
      </c>
      <c r="S9" s="36">
        <v>96.75141242937853</v>
      </c>
      <c r="T9" s="37">
        <v>7</v>
      </c>
      <c r="U9" s="37">
        <v>8.2</v>
      </c>
      <c r="V9" s="36">
        <f>U9/T9*100</f>
        <v>117.14285714285712</v>
      </c>
      <c r="W9" s="36">
        <v>25</v>
      </c>
      <c r="X9" s="36">
        <v>25.6</v>
      </c>
      <c r="Y9" s="36">
        <f>X9/W9*100</f>
        <v>102.4</v>
      </c>
      <c r="Z9" s="36">
        <v>184.17266187050362</v>
      </c>
      <c r="AA9" s="38">
        <v>3</v>
      </c>
      <c r="AB9" s="36">
        <v>4.6</v>
      </c>
      <c r="AC9" s="36">
        <f>AB9/AA9*100</f>
        <v>153.33333333333331</v>
      </c>
      <c r="AD9" s="36">
        <v>88687</v>
      </c>
      <c r="AE9" s="36">
        <v>100226.2</v>
      </c>
      <c r="AF9" s="36">
        <f>AE9/AD9*100</f>
        <v>113.01115157802157</v>
      </c>
      <c r="AG9" s="36">
        <v>123.24244772322912</v>
      </c>
      <c r="AH9" s="36">
        <v>10915</v>
      </c>
      <c r="AI9" s="36">
        <v>16790</v>
      </c>
      <c r="AJ9" s="36">
        <f>AI9/AH9*100</f>
        <v>153.8250114521301</v>
      </c>
      <c r="AK9" s="36">
        <v>2580</v>
      </c>
      <c r="AL9" s="36">
        <v>3089.51</v>
      </c>
      <c r="AM9" s="36">
        <f>AL9/AK9*100</f>
        <v>119.74844961240312</v>
      </c>
      <c r="AN9" s="36">
        <v>141.9328904692338</v>
      </c>
      <c r="AO9" s="36">
        <v>354</v>
      </c>
      <c r="AP9" s="36">
        <v>461.91</v>
      </c>
      <c r="AQ9" s="36">
        <f>AP9/AO9*100</f>
        <v>130.48305084745763</v>
      </c>
      <c r="AR9" s="41">
        <v>4054</v>
      </c>
      <c r="AS9" s="41">
        <v>4079.5</v>
      </c>
      <c r="AT9" s="42">
        <f>AS9/AR9*100</f>
        <v>100.62900838677848</v>
      </c>
      <c r="AU9" s="42">
        <v>114.94139524399864</v>
      </c>
      <c r="AV9" s="41">
        <v>397.5</v>
      </c>
      <c r="AW9" s="41">
        <v>456.4</v>
      </c>
      <c r="AX9" s="42">
        <f>AW9/AV9*100</f>
        <v>114.81761006289308</v>
      </c>
      <c r="AY9" s="17">
        <v>99.11395679730954</v>
      </c>
    </row>
    <row r="10" spans="1:51" s="68" customFormat="1" ht="18">
      <c r="A10" s="35" t="s">
        <v>3</v>
      </c>
      <c r="B10" s="62">
        <v>168</v>
      </c>
      <c r="C10" s="64">
        <v>354.5</v>
      </c>
      <c r="D10" s="36">
        <f aca="true" t="shared" si="0" ref="D10:D30">C10/B10*100</f>
        <v>211.01190476190476</v>
      </c>
      <c r="E10" s="36">
        <v>100.48185941043084</v>
      </c>
      <c r="F10" s="52">
        <v>24</v>
      </c>
      <c r="G10" s="39">
        <v>42.6</v>
      </c>
      <c r="H10" s="36">
        <f aca="true" t="shared" si="1" ref="H10:H30">G10/F10*100</f>
        <v>177.5</v>
      </c>
      <c r="I10" s="266">
        <v>898</v>
      </c>
      <c r="J10" s="39">
        <v>682.2</v>
      </c>
      <c r="K10" s="36">
        <f aca="true" t="shared" si="2" ref="K10:K30">J10/I10*100</f>
        <v>75.96881959910914</v>
      </c>
      <c r="L10" s="36">
        <v>73.0719794344473</v>
      </c>
      <c r="M10" s="37">
        <v>125</v>
      </c>
      <c r="N10" s="37">
        <v>76.2</v>
      </c>
      <c r="O10" s="36">
        <f aca="true" t="shared" si="3" ref="O10:O30">N10/M10*100</f>
        <v>60.96</v>
      </c>
      <c r="P10" s="36">
        <v>28</v>
      </c>
      <c r="Q10" s="36">
        <v>34</v>
      </c>
      <c r="R10" s="36">
        <f aca="true" t="shared" si="4" ref="R10:R30">Q10/P10*100</f>
        <v>121.42857142857142</v>
      </c>
      <c r="S10" s="36">
        <v>124.08759124087592</v>
      </c>
      <c r="T10" s="37">
        <v>6</v>
      </c>
      <c r="U10" s="37"/>
      <c r="V10" s="36">
        <f aca="true" t="shared" si="5" ref="V10:V30">U10/T10*100</f>
        <v>0</v>
      </c>
      <c r="W10" s="36">
        <v>65</v>
      </c>
      <c r="X10" s="36">
        <v>28.3</v>
      </c>
      <c r="Y10" s="36">
        <f aca="true" t="shared" si="6" ref="Y10:Y30">X10/W10*100</f>
        <v>43.53846153846154</v>
      </c>
      <c r="Z10" s="36">
        <v>34.51219512195122</v>
      </c>
      <c r="AA10" s="38">
        <v>6</v>
      </c>
      <c r="AB10" s="36">
        <v>4.8</v>
      </c>
      <c r="AC10" s="36">
        <f aca="true" t="shared" si="7" ref="AC10:AC30">AB10/AA10*100</f>
        <v>80</v>
      </c>
      <c r="AD10" s="36">
        <v>10013</v>
      </c>
      <c r="AE10" s="36">
        <v>9726.2</v>
      </c>
      <c r="AF10" s="36">
        <f aca="true" t="shared" si="8" ref="AF10:AF30">AE10/AD10*100</f>
        <v>97.13572355937282</v>
      </c>
      <c r="AG10" s="36">
        <v>102.65011749877542</v>
      </c>
      <c r="AH10" s="36">
        <v>1496</v>
      </c>
      <c r="AI10" s="36">
        <v>1195.9</v>
      </c>
      <c r="AJ10" s="36">
        <f aca="true" t="shared" si="9" ref="AJ10:AJ30">AI10/AH10*100</f>
        <v>79.93983957219251</v>
      </c>
      <c r="AK10" s="36">
        <v>313</v>
      </c>
      <c r="AL10" s="36">
        <v>347</v>
      </c>
      <c r="AM10" s="36">
        <f aca="true" t="shared" si="10" ref="AM10:AM30">AL10/AK10*100</f>
        <v>110.86261980830672</v>
      </c>
      <c r="AN10" s="36">
        <v>111.3607188703466</v>
      </c>
      <c r="AO10" s="36">
        <v>46</v>
      </c>
      <c r="AP10" s="36">
        <v>42.6</v>
      </c>
      <c r="AQ10" s="36">
        <f aca="true" t="shared" si="11" ref="AQ10:AQ30">AP10/AO10*100</f>
        <v>92.6086956521739</v>
      </c>
      <c r="AR10" s="41">
        <v>475.2</v>
      </c>
      <c r="AS10" s="41">
        <v>490.7</v>
      </c>
      <c r="AT10" s="42">
        <f aca="true" t="shared" si="12" ref="AT10:AT32">AS10/AR10*100</f>
        <v>103.26178451178451</v>
      </c>
      <c r="AU10" s="42">
        <v>115.81307528911967</v>
      </c>
      <c r="AV10" s="37">
        <v>53.9</v>
      </c>
      <c r="AW10" s="37">
        <v>60.5</v>
      </c>
      <c r="AX10" s="42">
        <f aca="true" t="shared" si="13" ref="AX10:AX32">AW10/AV10*100</f>
        <v>112.24489795918369</v>
      </c>
      <c r="AY10" s="17">
        <v>100.0080521781142</v>
      </c>
    </row>
    <row r="11" spans="1:51" s="68" customFormat="1" ht="18">
      <c r="A11" s="35" t="s">
        <v>4</v>
      </c>
      <c r="B11" s="62">
        <v>47</v>
      </c>
      <c r="C11" s="64">
        <v>66.8</v>
      </c>
      <c r="D11" s="36">
        <f t="shared" si="0"/>
        <v>142.12765957446805</v>
      </c>
      <c r="E11" s="36">
        <v>100</v>
      </c>
      <c r="F11" s="52">
        <v>8</v>
      </c>
      <c r="G11" s="39">
        <v>9.5</v>
      </c>
      <c r="H11" s="36">
        <f t="shared" si="1"/>
        <v>118.75</v>
      </c>
      <c r="I11" s="266">
        <v>0</v>
      </c>
      <c r="J11" s="39">
        <v>0</v>
      </c>
      <c r="K11" s="36"/>
      <c r="L11" s="36"/>
      <c r="M11" s="37"/>
      <c r="N11" s="37"/>
      <c r="O11" s="36"/>
      <c r="P11" s="36">
        <v>9</v>
      </c>
      <c r="Q11" s="36">
        <v>11.3</v>
      </c>
      <c r="R11" s="36">
        <f t="shared" si="4"/>
        <v>125.55555555555556</v>
      </c>
      <c r="S11" s="36">
        <v>82.48175182481752</v>
      </c>
      <c r="T11" s="37">
        <v>1</v>
      </c>
      <c r="U11" s="37"/>
      <c r="V11" s="36">
        <f t="shared" si="5"/>
        <v>0</v>
      </c>
      <c r="W11" s="36">
        <v>0</v>
      </c>
      <c r="X11" s="36">
        <v>0</v>
      </c>
      <c r="Y11" s="36"/>
      <c r="Z11" s="36"/>
      <c r="AA11" s="38"/>
      <c r="AB11" s="36"/>
      <c r="AC11" s="36"/>
      <c r="AD11" s="36">
        <v>1559</v>
      </c>
      <c r="AE11" s="36">
        <v>1419.3</v>
      </c>
      <c r="AF11" s="36">
        <f t="shared" si="8"/>
        <v>91.03912764592688</v>
      </c>
      <c r="AG11" s="36">
        <v>84.41496362020182</v>
      </c>
      <c r="AH11" s="36">
        <v>200</v>
      </c>
      <c r="AI11" s="36">
        <v>161.3</v>
      </c>
      <c r="AJ11" s="36">
        <f t="shared" si="9"/>
        <v>80.65</v>
      </c>
      <c r="AK11" s="36">
        <v>51</v>
      </c>
      <c r="AL11" s="36">
        <v>63</v>
      </c>
      <c r="AM11" s="36">
        <f t="shared" si="10"/>
        <v>123.52941176470588</v>
      </c>
      <c r="AN11" s="36">
        <v>134.04255319148936</v>
      </c>
      <c r="AO11" s="36">
        <v>6</v>
      </c>
      <c r="AP11" s="36">
        <v>6</v>
      </c>
      <c r="AQ11" s="36">
        <f t="shared" si="11"/>
        <v>100</v>
      </c>
      <c r="AR11" s="41">
        <v>55.3</v>
      </c>
      <c r="AS11" s="41">
        <v>57.1</v>
      </c>
      <c r="AT11" s="42">
        <f t="shared" si="12"/>
        <v>103.25497287522604</v>
      </c>
      <c r="AU11" s="42">
        <v>88.2534775888717</v>
      </c>
      <c r="AV11" s="37">
        <v>0.1</v>
      </c>
      <c r="AW11" s="37">
        <v>0.1</v>
      </c>
      <c r="AX11" s="42">
        <f t="shared" si="13"/>
        <v>100</v>
      </c>
      <c r="AY11" s="17">
        <v>100</v>
      </c>
    </row>
    <row r="12" spans="1:51" s="68" customFormat="1" ht="18">
      <c r="A12" s="35" t="s">
        <v>5</v>
      </c>
      <c r="B12" s="62">
        <v>83</v>
      </c>
      <c r="C12" s="64">
        <v>163.2</v>
      </c>
      <c r="D12" s="36">
        <f t="shared" si="0"/>
        <v>196.62650602409636</v>
      </c>
      <c r="E12" s="36">
        <v>107.65171503957782</v>
      </c>
      <c r="F12" s="52">
        <v>16</v>
      </c>
      <c r="G12" s="39">
        <v>25.4</v>
      </c>
      <c r="H12" s="36">
        <f t="shared" si="1"/>
        <v>158.75</v>
      </c>
      <c r="I12" s="266">
        <v>0</v>
      </c>
      <c r="J12" s="39">
        <v>0</v>
      </c>
      <c r="K12" s="36"/>
      <c r="L12" s="36"/>
      <c r="M12" s="37"/>
      <c r="N12" s="37"/>
      <c r="O12" s="36"/>
      <c r="P12" s="36">
        <v>15</v>
      </c>
      <c r="Q12" s="36">
        <v>13</v>
      </c>
      <c r="R12" s="36">
        <f t="shared" si="4"/>
        <v>86.66666666666667</v>
      </c>
      <c r="S12" s="36">
        <v>78.78787878787878</v>
      </c>
      <c r="T12" s="37">
        <v>2</v>
      </c>
      <c r="U12" s="37"/>
      <c r="V12" s="36">
        <f t="shared" si="5"/>
        <v>0</v>
      </c>
      <c r="W12" s="36">
        <v>0</v>
      </c>
      <c r="X12" s="36">
        <v>0</v>
      </c>
      <c r="Y12" s="36"/>
      <c r="Z12" s="36"/>
      <c r="AA12" s="38"/>
      <c r="AB12" s="36"/>
      <c r="AC12" s="36"/>
      <c r="AD12" s="36">
        <v>1504</v>
      </c>
      <c r="AE12" s="36">
        <v>1539</v>
      </c>
      <c r="AF12" s="36">
        <f t="shared" si="8"/>
        <v>102.32712765957446</v>
      </c>
      <c r="AG12" s="36">
        <v>104.51924721937544</v>
      </c>
      <c r="AH12" s="36">
        <v>252</v>
      </c>
      <c r="AI12" s="36">
        <v>225.5</v>
      </c>
      <c r="AJ12" s="36">
        <f t="shared" si="9"/>
        <v>89.48412698412699</v>
      </c>
      <c r="AK12" s="36">
        <v>79</v>
      </c>
      <c r="AL12" s="36">
        <v>57</v>
      </c>
      <c r="AM12" s="36">
        <f t="shared" si="10"/>
        <v>72.15189873417721</v>
      </c>
      <c r="AN12" s="36">
        <v>142.5</v>
      </c>
      <c r="AO12" s="36">
        <v>12</v>
      </c>
      <c r="AP12" s="36">
        <v>9</v>
      </c>
      <c r="AQ12" s="36">
        <f t="shared" si="11"/>
        <v>75</v>
      </c>
      <c r="AR12" s="41">
        <v>120.5</v>
      </c>
      <c r="AS12" s="41">
        <v>126</v>
      </c>
      <c r="AT12" s="42">
        <f t="shared" si="12"/>
        <v>104.56431535269711</v>
      </c>
      <c r="AU12" s="42">
        <v>111.30742049469964</v>
      </c>
      <c r="AV12" s="37">
        <v>11.1</v>
      </c>
      <c r="AW12" s="37">
        <v>11.9</v>
      </c>
      <c r="AX12" s="42">
        <f t="shared" si="13"/>
        <v>107.20720720720722</v>
      </c>
      <c r="AY12" s="17">
        <v>101.67806090739589</v>
      </c>
    </row>
    <row r="13" spans="1:51" s="68" customFormat="1" ht="18">
      <c r="A13" s="35" t="s">
        <v>6</v>
      </c>
      <c r="B13" s="62">
        <v>8</v>
      </c>
      <c r="C13" s="64">
        <v>9.6</v>
      </c>
      <c r="D13" s="36">
        <f t="shared" si="0"/>
        <v>120</v>
      </c>
      <c r="E13" s="36">
        <v>55.172413793103445</v>
      </c>
      <c r="F13" s="52">
        <v>1</v>
      </c>
      <c r="G13" s="39">
        <v>1</v>
      </c>
      <c r="H13" s="36">
        <f t="shared" si="1"/>
        <v>100</v>
      </c>
      <c r="I13" s="266">
        <v>1703</v>
      </c>
      <c r="J13" s="39">
        <v>1743.9</v>
      </c>
      <c r="K13" s="36">
        <f t="shared" si="2"/>
        <v>102.40164415736935</v>
      </c>
      <c r="L13" s="36">
        <v>102.2335561027084</v>
      </c>
      <c r="M13" s="37">
        <v>209</v>
      </c>
      <c r="N13" s="37">
        <v>231.4</v>
      </c>
      <c r="O13" s="36">
        <f t="shared" si="3"/>
        <v>110.7177033492823</v>
      </c>
      <c r="P13" s="36">
        <v>5</v>
      </c>
      <c r="Q13" s="36">
        <v>5</v>
      </c>
      <c r="R13" s="36">
        <f t="shared" si="4"/>
        <v>100</v>
      </c>
      <c r="S13" s="36">
        <v>76.92307692307693</v>
      </c>
      <c r="T13" s="37">
        <v>1</v>
      </c>
      <c r="U13" s="37">
        <v>1</v>
      </c>
      <c r="V13" s="36">
        <f t="shared" si="5"/>
        <v>100</v>
      </c>
      <c r="W13" s="36">
        <v>109</v>
      </c>
      <c r="X13" s="36">
        <v>118.2</v>
      </c>
      <c r="Y13" s="36">
        <f t="shared" si="6"/>
        <v>108.44036697247708</v>
      </c>
      <c r="Z13" s="36">
        <v>106.87160940325498</v>
      </c>
      <c r="AA13" s="38">
        <v>15</v>
      </c>
      <c r="AB13" s="36">
        <v>2.6</v>
      </c>
      <c r="AC13" s="36">
        <f t="shared" si="7"/>
        <v>17.333333333333336</v>
      </c>
      <c r="AD13" s="36">
        <v>5731</v>
      </c>
      <c r="AE13" s="36">
        <v>5713.2</v>
      </c>
      <c r="AF13" s="36">
        <f t="shared" si="8"/>
        <v>99.68940848019542</v>
      </c>
      <c r="AG13" s="36">
        <v>103.97007299737515</v>
      </c>
      <c r="AH13" s="36">
        <v>827</v>
      </c>
      <c r="AI13" s="36">
        <v>1068</v>
      </c>
      <c r="AJ13" s="36">
        <f t="shared" si="9"/>
        <v>129.14147521160822</v>
      </c>
      <c r="AK13" s="36">
        <v>176</v>
      </c>
      <c r="AL13" s="36">
        <v>206.2</v>
      </c>
      <c r="AM13" s="36">
        <f t="shared" si="10"/>
        <v>117.1590909090909</v>
      </c>
      <c r="AN13" s="36">
        <v>91.23893805309734</v>
      </c>
      <c r="AO13" s="36">
        <v>23</v>
      </c>
      <c r="AP13" s="36">
        <v>30.6</v>
      </c>
      <c r="AQ13" s="36">
        <f t="shared" si="11"/>
        <v>133.04347826086956</v>
      </c>
      <c r="AR13" s="41">
        <v>346.7</v>
      </c>
      <c r="AS13" s="41">
        <v>360.3</v>
      </c>
      <c r="AT13" s="42">
        <f t="shared" si="12"/>
        <v>103.92269974040957</v>
      </c>
      <c r="AU13" s="42">
        <v>125.89098532494761</v>
      </c>
      <c r="AV13" s="37">
        <v>73.7</v>
      </c>
      <c r="AW13" s="37">
        <v>77.7</v>
      </c>
      <c r="AX13" s="42">
        <f t="shared" si="13"/>
        <v>105.42740841248303</v>
      </c>
      <c r="AY13" s="17">
        <v>100.85621802234519</v>
      </c>
    </row>
    <row r="14" spans="1:51" s="68" customFormat="1" ht="18">
      <c r="A14" s="35" t="s">
        <v>7</v>
      </c>
      <c r="B14" s="62">
        <v>46</v>
      </c>
      <c r="C14" s="64">
        <v>67.5</v>
      </c>
      <c r="D14" s="36">
        <f t="shared" si="0"/>
        <v>146.73913043478262</v>
      </c>
      <c r="E14" s="36">
        <v>83.02583025830259</v>
      </c>
      <c r="F14" s="52">
        <v>8</v>
      </c>
      <c r="G14" s="39">
        <v>7.8</v>
      </c>
      <c r="H14" s="36">
        <f t="shared" si="1"/>
        <v>97.5</v>
      </c>
      <c r="I14" s="266">
        <v>400</v>
      </c>
      <c r="J14" s="39">
        <v>427.4</v>
      </c>
      <c r="K14" s="36">
        <f t="shared" si="2"/>
        <v>106.85</v>
      </c>
      <c r="L14" s="36">
        <v>97.53537197626653</v>
      </c>
      <c r="M14" s="37">
        <v>64</v>
      </c>
      <c r="N14" s="37">
        <v>69.6</v>
      </c>
      <c r="O14" s="36">
        <f t="shared" si="3"/>
        <v>108.74999999999999</v>
      </c>
      <c r="P14" s="36">
        <v>13</v>
      </c>
      <c r="Q14" s="36">
        <v>13</v>
      </c>
      <c r="R14" s="36">
        <f t="shared" si="4"/>
        <v>100</v>
      </c>
      <c r="S14" s="36">
        <v>76.92307692307693</v>
      </c>
      <c r="T14" s="37">
        <v>2</v>
      </c>
      <c r="U14" s="37">
        <v>2</v>
      </c>
      <c r="V14" s="36">
        <f t="shared" si="5"/>
        <v>100</v>
      </c>
      <c r="W14" s="36">
        <v>36</v>
      </c>
      <c r="X14" s="36">
        <v>8.9</v>
      </c>
      <c r="Y14" s="36">
        <f t="shared" si="6"/>
        <v>24.72222222222222</v>
      </c>
      <c r="Z14" s="36">
        <v>26.023391812865498</v>
      </c>
      <c r="AA14" s="38">
        <v>7</v>
      </c>
      <c r="AB14" s="36"/>
      <c r="AC14" s="36">
        <f t="shared" si="7"/>
        <v>0</v>
      </c>
      <c r="AD14" s="36">
        <v>4167</v>
      </c>
      <c r="AE14" s="36">
        <v>4238.2</v>
      </c>
      <c r="AF14" s="36">
        <f t="shared" si="8"/>
        <v>101.70866330693545</v>
      </c>
      <c r="AG14" s="36">
        <v>103.97701508863453</v>
      </c>
      <c r="AH14" s="36">
        <v>731</v>
      </c>
      <c r="AI14" s="36">
        <v>802.2</v>
      </c>
      <c r="AJ14" s="36">
        <f t="shared" si="9"/>
        <v>109.74008207934338</v>
      </c>
      <c r="AK14" s="36">
        <v>175</v>
      </c>
      <c r="AL14" s="36">
        <v>181</v>
      </c>
      <c r="AM14" s="36">
        <f t="shared" si="10"/>
        <v>103.42857142857143</v>
      </c>
      <c r="AN14" s="36">
        <v>94.02597402597402</v>
      </c>
      <c r="AO14" s="36">
        <v>26</v>
      </c>
      <c r="AP14" s="36">
        <v>29</v>
      </c>
      <c r="AQ14" s="36">
        <f t="shared" si="11"/>
        <v>111.53846153846155</v>
      </c>
      <c r="AR14" s="41">
        <v>327</v>
      </c>
      <c r="AS14" s="41">
        <v>350.1</v>
      </c>
      <c r="AT14" s="42">
        <f t="shared" si="12"/>
        <v>107.06422018348624</v>
      </c>
      <c r="AU14" s="42">
        <v>100.6612995974698</v>
      </c>
      <c r="AV14" s="37">
        <v>52</v>
      </c>
      <c r="AW14" s="37">
        <v>57.1</v>
      </c>
      <c r="AX14" s="42">
        <f t="shared" si="13"/>
        <v>109.80769230769232</v>
      </c>
      <c r="AY14" s="17">
        <v>93.62876964462693</v>
      </c>
    </row>
    <row r="15" spans="1:51" s="68" customFormat="1" ht="18">
      <c r="A15" s="35" t="s">
        <v>8</v>
      </c>
      <c r="B15" s="62">
        <v>134</v>
      </c>
      <c r="C15" s="64">
        <v>204.4</v>
      </c>
      <c r="D15" s="36">
        <f t="shared" si="0"/>
        <v>152.53731343283584</v>
      </c>
      <c r="E15" s="36">
        <v>80.82245947014631</v>
      </c>
      <c r="F15" s="52">
        <v>16</v>
      </c>
      <c r="G15" s="39">
        <v>29.3</v>
      </c>
      <c r="H15" s="36">
        <f t="shared" si="1"/>
        <v>183.125</v>
      </c>
      <c r="I15" s="266">
        <v>597</v>
      </c>
      <c r="J15" s="39">
        <v>604.9</v>
      </c>
      <c r="K15" s="36">
        <f t="shared" si="2"/>
        <v>101.32328308207705</v>
      </c>
      <c r="L15" s="36">
        <v>100.4483560278977</v>
      </c>
      <c r="M15" s="37">
        <v>72</v>
      </c>
      <c r="N15" s="37">
        <v>66.9</v>
      </c>
      <c r="O15" s="36">
        <f t="shared" si="3"/>
        <v>92.91666666666667</v>
      </c>
      <c r="P15" s="36">
        <v>42</v>
      </c>
      <c r="Q15" s="36">
        <v>55.9</v>
      </c>
      <c r="R15" s="36">
        <f t="shared" si="4"/>
        <v>133.0952380952381</v>
      </c>
      <c r="S15" s="36">
        <v>117.43697478991595</v>
      </c>
      <c r="T15" s="37">
        <v>9</v>
      </c>
      <c r="U15" s="37">
        <v>10</v>
      </c>
      <c r="V15" s="36">
        <f t="shared" si="5"/>
        <v>111.11111111111111</v>
      </c>
      <c r="W15" s="36">
        <v>26</v>
      </c>
      <c r="X15" s="36">
        <v>22</v>
      </c>
      <c r="Y15" s="36">
        <f t="shared" si="6"/>
        <v>84.61538461538461</v>
      </c>
      <c r="Z15" s="36"/>
      <c r="AA15" s="38">
        <v>4</v>
      </c>
      <c r="AB15" s="36"/>
      <c r="AC15" s="36">
        <f t="shared" si="7"/>
        <v>0</v>
      </c>
      <c r="AD15" s="36">
        <v>128255</v>
      </c>
      <c r="AE15" s="36">
        <v>120987.4</v>
      </c>
      <c r="AF15" s="36">
        <f t="shared" si="8"/>
        <v>94.33347627772795</v>
      </c>
      <c r="AG15" s="36">
        <v>96.00588665931899</v>
      </c>
      <c r="AH15" s="36">
        <v>18916</v>
      </c>
      <c r="AI15" s="36">
        <v>14396.1</v>
      </c>
      <c r="AJ15" s="36">
        <f t="shared" si="9"/>
        <v>76.10541340663988</v>
      </c>
      <c r="AK15" s="36">
        <v>1196</v>
      </c>
      <c r="AL15" s="36">
        <v>981.9</v>
      </c>
      <c r="AM15" s="36">
        <f t="shared" si="10"/>
        <v>82.09866220735785</v>
      </c>
      <c r="AN15" s="36">
        <v>79.51895043731778</v>
      </c>
      <c r="AO15" s="36">
        <v>149</v>
      </c>
      <c r="AP15" s="36">
        <v>145.4</v>
      </c>
      <c r="AQ15" s="36">
        <f t="shared" si="11"/>
        <v>97.58389261744966</v>
      </c>
      <c r="AR15" s="41">
        <v>1264.4</v>
      </c>
      <c r="AS15" s="41">
        <v>1321.8</v>
      </c>
      <c r="AT15" s="42">
        <f t="shared" si="12"/>
        <v>104.53970262575135</v>
      </c>
      <c r="AU15" s="42">
        <v>113.94827586206897</v>
      </c>
      <c r="AV15" s="37">
        <v>125.6</v>
      </c>
      <c r="AW15" s="37">
        <v>137.2</v>
      </c>
      <c r="AX15" s="42">
        <f t="shared" si="13"/>
        <v>109.2356687898089</v>
      </c>
      <c r="AY15" s="17">
        <v>100.31847133757962</v>
      </c>
    </row>
    <row r="16" spans="1:51" s="68" customFormat="1" ht="18">
      <c r="A16" s="35" t="s">
        <v>9</v>
      </c>
      <c r="B16" s="62">
        <v>40</v>
      </c>
      <c r="C16" s="64">
        <v>46.8</v>
      </c>
      <c r="D16" s="36">
        <f t="shared" si="0"/>
        <v>117</v>
      </c>
      <c r="E16" s="36">
        <v>51.541850220264315</v>
      </c>
      <c r="F16" s="52">
        <v>6</v>
      </c>
      <c r="G16" s="39">
        <v>8.5</v>
      </c>
      <c r="H16" s="36">
        <f t="shared" si="1"/>
        <v>141.66666666666669</v>
      </c>
      <c r="I16" s="266">
        <v>10</v>
      </c>
      <c r="J16" s="39">
        <v>29.9</v>
      </c>
      <c r="K16" s="36">
        <f t="shared" si="2"/>
        <v>299</v>
      </c>
      <c r="L16" s="36">
        <v>40.791268758526606</v>
      </c>
      <c r="M16" s="37"/>
      <c r="N16" s="37">
        <v>3.9</v>
      </c>
      <c r="O16" s="36" t="e">
        <f t="shared" si="3"/>
        <v>#DIV/0!</v>
      </c>
      <c r="P16" s="36">
        <v>7</v>
      </c>
      <c r="Q16" s="36">
        <v>5.7</v>
      </c>
      <c r="R16" s="36">
        <f t="shared" si="4"/>
        <v>81.42857142857143</v>
      </c>
      <c r="S16" s="36">
        <v>95</v>
      </c>
      <c r="T16" s="37">
        <v>1</v>
      </c>
      <c r="U16" s="37">
        <v>0.2</v>
      </c>
      <c r="V16" s="36">
        <f t="shared" si="5"/>
        <v>20</v>
      </c>
      <c r="W16" s="36">
        <v>0</v>
      </c>
      <c r="X16" s="36">
        <v>0</v>
      </c>
      <c r="Y16" s="36"/>
      <c r="Z16" s="36"/>
      <c r="AA16" s="38"/>
      <c r="AB16" s="36"/>
      <c r="AC16" s="36"/>
      <c r="AD16" s="36">
        <v>1353</v>
      </c>
      <c r="AE16" s="36">
        <v>1216.4</v>
      </c>
      <c r="AF16" s="36">
        <f t="shared" si="8"/>
        <v>89.90391722099041</v>
      </c>
      <c r="AG16" s="36">
        <v>91.08276039139618</v>
      </c>
      <c r="AH16" s="36">
        <v>234</v>
      </c>
      <c r="AI16" s="36">
        <v>134.5</v>
      </c>
      <c r="AJ16" s="36">
        <f t="shared" si="9"/>
        <v>57.47863247863248</v>
      </c>
      <c r="AK16" s="36">
        <v>38</v>
      </c>
      <c r="AL16" s="36">
        <v>31.5</v>
      </c>
      <c r="AM16" s="36">
        <f t="shared" si="10"/>
        <v>82.89473684210526</v>
      </c>
      <c r="AN16" s="36">
        <v>81.81818181818183</v>
      </c>
      <c r="AO16" s="36">
        <v>12</v>
      </c>
      <c r="AP16" s="36">
        <v>8</v>
      </c>
      <c r="AQ16" s="36">
        <f t="shared" si="11"/>
        <v>66.66666666666666</v>
      </c>
      <c r="AR16" s="41">
        <v>48.6</v>
      </c>
      <c r="AS16" s="41">
        <v>50.9</v>
      </c>
      <c r="AT16" s="42">
        <f t="shared" si="12"/>
        <v>104.73251028806582</v>
      </c>
      <c r="AU16" s="42">
        <v>102.82828282828285</v>
      </c>
      <c r="AV16" s="37">
        <v>3.7</v>
      </c>
      <c r="AW16" s="37">
        <v>3.7</v>
      </c>
      <c r="AX16" s="42">
        <f t="shared" si="13"/>
        <v>100</v>
      </c>
      <c r="AY16" s="17">
        <v>100.07374631268435</v>
      </c>
    </row>
    <row r="17" spans="1:51" s="68" customFormat="1" ht="18">
      <c r="A17" s="35" t="s">
        <v>10</v>
      </c>
      <c r="B17" s="62">
        <v>28</v>
      </c>
      <c r="C17" s="64">
        <v>36.3</v>
      </c>
      <c r="D17" s="36">
        <f t="shared" si="0"/>
        <v>129.64285714285714</v>
      </c>
      <c r="E17" s="36">
        <v>81.02678571428574</v>
      </c>
      <c r="F17" s="52">
        <v>3</v>
      </c>
      <c r="G17" s="39">
        <v>3.7</v>
      </c>
      <c r="H17" s="36">
        <f t="shared" si="1"/>
        <v>123.33333333333334</v>
      </c>
      <c r="I17" s="266">
        <v>0</v>
      </c>
      <c r="J17" s="39">
        <v>0</v>
      </c>
      <c r="K17" s="36"/>
      <c r="L17" s="36"/>
      <c r="M17" s="37"/>
      <c r="N17" s="37"/>
      <c r="O17" s="36"/>
      <c r="P17" s="36">
        <v>9</v>
      </c>
      <c r="Q17" s="36">
        <v>9</v>
      </c>
      <c r="R17" s="36">
        <f t="shared" si="4"/>
        <v>100</v>
      </c>
      <c r="S17" s="36">
        <v>48.64864864864865</v>
      </c>
      <c r="T17" s="37">
        <v>1</v>
      </c>
      <c r="U17" s="37">
        <v>1</v>
      </c>
      <c r="V17" s="36">
        <f t="shared" si="5"/>
        <v>100</v>
      </c>
      <c r="W17" s="36">
        <v>0</v>
      </c>
      <c r="X17" s="36">
        <v>0</v>
      </c>
      <c r="Y17" s="36"/>
      <c r="Z17" s="36"/>
      <c r="AA17" s="38"/>
      <c r="AB17" s="36"/>
      <c r="AC17" s="36"/>
      <c r="AD17" s="36">
        <v>1379</v>
      </c>
      <c r="AE17" s="36">
        <v>1338.4</v>
      </c>
      <c r="AF17" s="36">
        <f t="shared" si="8"/>
        <v>97.05583756345179</v>
      </c>
      <c r="AG17" s="36">
        <v>92.3732639887848</v>
      </c>
      <c r="AH17" s="36">
        <v>237</v>
      </c>
      <c r="AI17" s="36">
        <v>216.2</v>
      </c>
      <c r="AJ17" s="36">
        <f t="shared" si="9"/>
        <v>91.22362869198312</v>
      </c>
      <c r="AK17" s="36">
        <v>54</v>
      </c>
      <c r="AL17" s="36">
        <v>65.2</v>
      </c>
      <c r="AM17" s="36">
        <f t="shared" si="10"/>
        <v>120.74074074074075</v>
      </c>
      <c r="AN17" s="36">
        <v>88.22733423545331</v>
      </c>
      <c r="AO17" s="36">
        <v>6</v>
      </c>
      <c r="AP17" s="36">
        <v>12.2</v>
      </c>
      <c r="AQ17" s="36">
        <f t="shared" si="11"/>
        <v>203.33333333333331</v>
      </c>
      <c r="AR17" s="41">
        <v>100.8</v>
      </c>
      <c r="AS17" s="41">
        <v>106.4</v>
      </c>
      <c r="AT17" s="42">
        <f t="shared" si="12"/>
        <v>105.55555555555556</v>
      </c>
      <c r="AU17" s="42">
        <v>111.06471816283926</v>
      </c>
      <c r="AV17" s="37">
        <v>0.4</v>
      </c>
      <c r="AW17" s="37">
        <v>0.4</v>
      </c>
      <c r="AX17" s="42">
        <f t="shared" si="13"/>
        <v>100</v>
      </c>
      <c r="AY17" s="17">
        <v>100</v>
      </c>
    </row>
    <row r="18" spans="1:51" s="68" customFormat="1" ht="18">
      <c r="A18" s="35" t="s">
        <v>11</v>
      </c>
      <c r="B18" s="62">
        <v>76</v>
      </c>
      <c r="C18" s="64">
        <v>83.5</v>
      </c>
      <c r="D18" s="36">
        <f t="shared" si="0"/>
        <v>109.86842105263158</v>
      </c>
      <c r="E18" s="36">
        <v>62.87650602409638</v>
      </c>
      <c r="F18" s="52">
        <v>9</v>
      </c>
      <c r="G18" s="39">
        <v>9.9</v>
      </c>
      <c r="H18" s="36">
        <f t="shared" si="1"/>
        <v>110.00000000000001</v>
      </c>
      <c r="I18" s="266">
        <v>1495</v>
      </c>
      <c r="J18" s="39">
        <v>1870.3</v>
      </c>
      <c r="K18" s="36">
        <f t="shared" si="2"/>
        <v>125.10367892976588</v>
      </c>
      <c r="L18" s="36">
        <v>139.252475616112</v>
      </c>
      <c r="M18" s="37">
        <v>265</v>
      </c>
      <c r="N18" s="37">
        <v>354.4</v>
      </c>
      <c r="O18" s="36">
        <f t="shared" si="3"/>
        <v>133.73584905660377</v>
      </c>
      <c r="P18" s="36">
        <v>10</v>
      </c>
      <c r="Q18" s="36">
        <v>11.6</v>
      </c>
      <c r="R18" s="36">
        <f t="shared" si="4"/>
        <v>115.99999999999999</v>
      </c>
      <c r="S18" s="36">
        <v>80</v>
      </c>
      <c r="T18" s="37">
        <v>1</v>
      </c>
      <c r="U18" s="37">
        <v>2</v>
      </c>
      <c r="V18" s="36">
        <f t="shared" si="5"/>
        <v>200</v>
      </c>
      <c r="W18" s="36">
        <v>94</v>
      </c>
      <c r="X18" s="36">
        <v>107.9</v>
      </c>
      <c r="Y18" s="36">
        <f t="shared" si="6"/>
        <v>114.7872340425532</v>
      </c>
      <c r="Z18" s="36">
        <v>154.58452722063038</v>
      </c>
      <c r="AA18" s="38">
        <v>16</v>
      </c>
      <c r="AB18" s="36">
        <v>9.5</v>
      </c>
      <c r="AC18" s="36">
        <f t="shared" si="7"/>
        <v>59.375</v>
      </c>
      <c r="AD18" s="36">
        <v>4016</v>
      </c>
      <c r="AE18" s="36">
        <v>3790.8</v>
      </c>
      <c r="AF18" s="36">
        <f t="shared" si="8"/>
        <v>94.39243027888446</v>
      </c>
      <c r="AG18" s="36">
        <v>94.19235759617199</v>
      </c>
      <c r="AH18" s="36">
        <v>640</v>
      </c>
      <c r="AI18" s="36">
        <v>587.5</v>
      </c>
      <c r="AJ18" s="36">
        <f t="shared" si="9"/>
        <v>91.796875</v>
      </c>
      <c r="AK18" s="36">
        <v>117</v>
      </c>
      <c r="AL18" s="36">
        <v>145.8</v>
      </c>
      <c r="AM18" s="36">
        <f t="shared" si="10"/>
        <v>124.61538461538461</v>
      </c>
      <c r="AN18" s="36">
        <v>95.29411764705883</v>
      </c>
      <c r="AO18" s="36">
        <v>15</v>
      </c>
      <c r="AP18" s="36">
        <v>18.1</v>
      </c>
      <c r="AQ18" s="36">
        <f t="shared" si="11"/>
        <v>120.66666666666667</v>
      </c>
      <c r="AR18" s="41">
        <v>278.8</v>
      </c>
      <c r="AS18" s="41">
        <v>292.5</v>
      </c>
      <c r="AT18" s="42">
        <f t="shared" si="12"/>
        <v>104.91391678622668</v>
      </c>
      <c r="AU18" s="42">
        <v>135.6679035250464</v>
      </c>
      <c r="AV18" s="37">
        <v>26.1</v>
      </c>
      <c r="AW18" s="37">
        <v>28.2</v>
      </c>
      <c r="AX18" s="42">
        <f t="shared" si="13"/>
        <v>108.04597701149426</v>
      </c>
      <c r="AY18" s="17">
        <v>140.0671372008952</v>
      </c>
    </row>
    <row r="19" spans="1:51" s="68" customFormat="1" ht="18">
      <c r="A19" s="35" t="s">
        <v>12</v>
      </c>
      <c r="B19" s="62">
        <v>60</v>
      </c>
      <c r="C19" s="64">
        <v>67.6</v>
      </c>
      <c r="D19" s="36">
        <f t="shared" si="0"/>
        <v>112.66666666666664</v>
      </c>
      <c r="E19" s="36">
        <v>91.5989159891599</v>
      </c>
      <c r="F19" s="52">
        <v>9</v>
      </c>
      <c r="G19" s="39">
        <v>10.7</v>
      </c>
      <c r="H19" s="36">
        <f t="shared" si="1"/>
        <v>118.88888888888889</v>
      </c>
      <c r="I19" s="266">
        <v>35</v>
      </c>
      <c r="J19" s="39">
        <v>45.8</v>
      </c>
      <c r="K19" s="36">
        <f t="shared" si="2"/>
        <v>130.85714285714286</v>
      </c>
      <c r="L19" s="36">
        <v>119.89528795811519</v>
      </c>
      <c r="M19" s="43">
        <v>4</v>
      </c>
      <c r="N19" s="37">
        <v>6.1</v>
      </c>
      <c r="O19" s="36">
        <f t="shared" si="3"/>
        <v>152.5</v>
      </c>
      <c r="P19" s="36">
        <v>11</v>
      </c>
      <c r="Q19" s="36">
        <v>14</v>
      </c>
      <c r="R19" s="36">
        <f t="shared" si="4"/>
        <v>127.27272727272727</v>
      </c>
      <c r="S19" s="36">
        <v>106.06060606060606</v>
      </c>
      <c r="T19" s="37">
        <v>1</v>
      </c>
      <c r="U19" s="37">
        <v>2</v>
      </c>
      <c r="V19" s="36">
        <f t="shared" si="5"/>
        <v>200</v>
      </c>
      <c r="W19" s="36">
        <v>2800</v>
      </c>
      <c r="X19" s="36">
        <v>3058.5</v>
      </c>
      <c r="Y19" s="36">
        <f t="shared" si="6"/>
        <v>109.23214285714286</v>
      </c>
      <c r="Z19" s="36">
        <v>112.03296703296701</v>
      </c>
      <c r="AA19" s="44">
        <v>355</v>
      </c>
      <c r="AB19" s="36">
        <v>343.1</v>
      </c>
      <c r="AC19" s="36">
        <f t="shared" si="7"/>
        <v>96.64788732394368</v>
      </c>
      <c r="AD19" s="36">
        <v>6007</v>
      </c>
      <c r="AE19" s="36">
        <v>5447.3</v>
      </c>
      <c r="AF19" s="36">
        <f t="shared" si="8"/>
        <v>90.68253704011985</v>
      </c>
      <c r="AG19" s="36">
        <v>94.76393731392247</v>
      </c>
      <c r="AH19" s="36">
        <v>896</v>
      </c>
      <c r="AI19" s="36">
        <v>710.4</v>
      </c>
      <c r="AJ19" s="36">
        <f t="shared" si="9"/>
        <v>79.28571428571428</v>
      </c>
      <c r="AK19" s="36">
        <v>93</v>
      </c>
      <c r="AL19" s="36">
        <v>198</v>
      </c>
      <c r="AM19" s="36">
        <f t="shared" si="10"/>
        <v>212.9032258064516</v>
      </c>
      <c r="AN19" s="36">
        <v>148.87218045112783</v>
      </c>
      <c r="AO19" s="36">
        <v>17</v>
      </c>
      <c r="AP19" s="36">
        <v>24.5</v>
      </c>
      <c r="AQ19" s="36">
        <f t="shared" si="11"/>
        <v>144.11764705882354</v>
      </c>
      <c r="AR19" s="41">
        <v>415.9</v>
      </c>
      <c r="AS19" s="41">
        <v>440</v>
      </c>
      <c r="AT19" s="42">
        <f t="shared" si="12"/>
        <v>105.79466217840827</v>
      </c>
      <c r="AU19" s="42">
        <v>121.1120286264795</v>
      </c>
      <c r="AV19" s="37">
        <v>46.1</v>
      </c>
      <c r="AW19" s="37">
        <v>50.4</v>
      </c>
      <c r="AX19" s="42">
        <f t="shared" si="13"/>
        <v>109.32754880694142</v>
      </c>
      <c r="AY19" s="17">
        <v>90.50174609695974</v>
      </c>
    </row>
    <row r="20" spans="1:51" s="68" customFormat="1" ht="18">
      <c r="A20" s="35" t="s">
        <v>13</v>
      </c>
      <c r="B20" s="62">
        <v>66</v>
      </c>
      <c r="C20" s="64">
        <v>100.7</v>
      </c>
      <c r="D20" s="36">
        <f t="shared" si="0"/>
        <v>152.5757575757576</v>
      </c>
      <c r="E20" s="36">
        <v>74.48224852071007</v>
      </c>
      <c r="F20" s="52">
        <v>8</v>
      </c>
      <c r="G20" s="39">
        <v>12.2</v>
      </c>
      <c r="H20" s="36">
        <f t="shared" si="1"/>
        <v>152.5</v>
      </c>
      <c r="I20" s="266">
        <v>0</v>
      </c>
      <c r="J20" s="39">
        <v>0</v>
      </c>
      <c r="K20" s="36"/>
      <c r="L20" s="36"/>
      <c r="M20" s="37"/>
      <c r="N20" s="37"/>
      <c r="O20" s="36"/>
      <c r="P20" s="36">
        <v>16</v>
      </c>
      <c r="Q20" s="36">
        <v>19.1</v>
      </c>
      <c r="R20" s="36">
        <f t="shared" si="4"/>
        <v>119.37500000000001</v>
      </c>
      <c r="S20" s="36">
        <v>79.58333333333334</v>
      </c>
      <c r="T20" s="37">
        <v>2</v>
      </c>
      <c r="U20" s="37">
        <v>2.2</v>
      </c>
      <c r="V20" s="36">
        <f t="shared" si="5"/>
        <v>110.00000000000001</v>
      </c>
      <c r="W20" s="36">
        <v>0</v>
      </c>
      <c r="X20" s="36">
        <v>0</v>
      </c>
      <c r="Y20" s="36"/>
      <c r="Z20" s="36"/>
      <c r="AA20" s="38"/>
      <c r="AB20" s="36"/>
      <c r="AC20" s="36"/>
      <c r="AD20" s="36">
        <v>2927</v>
      </c>
      <c r="AE20" s="36">
        <v>3003.3</v>
      </c>
      <c r="AF20" s="36">
        <f t="shared" si="8"/>
        <v>102.60676460539801</v>
      </c>
      <c r="AG20" s="36">
        <v>106.29074969792978</v>
      </c>
      <c r="AH20" s="36">
        <v>394</v>
      </c>
      <c r="AI20" s="36">
        <v>469.3</v>
      </c>
      <c r="AJ20" s="36">
        <f t="shared" si="9"/>
        <v>119.11167512690355</v>
      </c>
      <c r="AK20" s="36">
        <v>93</v>
      </c>
      <c r="AL20" s="36">
        <v>77.1</v>
      </c>
      <c r="AM20" s="36">
        <f t="shared" si="10"/>
        <v>82.9032258064516</v>
      </c>
      <c r="AN20" s="36">
        <v>84.72527472527473</v>
      </c>
      <c r="AO20" s="36">
        <v>12</v>
      </c>
      <c r="AP20" s="36">
        <v>14</v>
      </c>
      <c r="AQ20" s="36">
        <f t="shared" si="11"/>
        <v>116.66666666666667</v>
      </c>
      <c r="AR20" s="41">
        <v>259.7</v>
      </c>
      <c r="AS20" s="41">
        <v>266.2</v>
      </c>
      <c r="AT20" s="42">
        <f t="shared" si="12"/>
        <v>102.50288794763189</v>
      </c>
      <c r="AU20" s="42">
        <v>109.77319587628867</v>
      </c>
      <c r="AV20" s="37">
        <v>55</v>
      </c>
      <c r="AW20" s="37">
        <v>55</v>
      </c>
      <c r="AX20" s="42">
        <f t="shared" si="13"/>
        <v>100</v>
      </c>
      <c r="AY20" s="17">
        <v>100</v>
      </c>
    </row>
    <row r="21" spans="1:51" s="68" customFormat="1" ht="18">
      <c r="A21" s="35" t="s">
        <v>14</v>
      </c>
      <c r="B21" s="62">
        <v>7</v>
      </c>
      <c r="C21" s="64">
        <v>10.7</v>
      </c>
      <c r="D21" s="36">
        <f t="shared" si="0"/>
        <v>152.85714285714283</v>
      </c>
      <c r="E21" s="36">
        <v>86.29032258064515</v>
      </c>
      <c r="F21" s="52">
        <v>1</v>
      </c>
      <c r="G21" s="39">
        <v>1</v>
      </c>
      <c r="H21" s="36">
        <f t="shared" si="1"/>
        <v>100</v>
      </c>
      <c r="I21" s="266">
        <v>0</v>
      </c>
      <c r="J21" s="39">
        <v>0</v>
      </c>
      <c r="K21" s="36"/>
      <c r="L21" s="36"/>
      <c r="M21" s="37"/>
      <c r="N21" s="37"/>
      <c r="O21" s="36"/>
      <c r="P21" s="36">
        <v>8</v>
      </c>
      <c r="Q21" s="36">
        <v>8.2</v>
      </c>
      <c r="R21" s="36">
        <f t="shared" si="4"/>
        <v>102.49999999999999</v>
      </c>
      <c r="S21" s="36">
        <v>107.89473684210526</v>
      </c>
      <c r="T21" s="37">
        <v>1</v>
      </c>
      <c r="U21" s="37">
        <v>1</v>
      </c>
      <c r="V21" s="36">
        <f t="shared" si="5"/>
        <v>100</v>
      </c>
      <c r="W21" s="36">
        <v>0</v>
      </c>
      <c r="X21" s="36">
        <v>0</v>
      </c>
      <c r="Y21" s="36"/>
      <c r="Z21" s="36"/>
      <c r="AA21" s="38"/>
      <c r="AB21" s="36"/>
      <c r="AC21" s="36"/>
      <c r="AD21" s="36">
        <v>892</v>
      </c>
      <c r="AE21" s="36">
        <v>957.8</v>
      </c>
      <c r="AF21" s="36">
        <f t="shared" si="8"/>
        <v>107.37668161434976</v>
      </c>
      <c r="AG21" s="36">
        <v>107.54176787303649</v>
      </c>
      <c r="AH21" s="36">
        <v>149</v>
      </c>
      <c r="AI21" s="36">
        <v>182.6</v>
      </c>
      <c r="AJ21" s="36">
        <f t="shared" si="9"/>
        <v>122.5503355704698</v>
      </c>
      <c r="AK21" s="36">
        <v>41</v>
      </c>
      <c r="AL21" s="36">
        <v>41.8</v>
      </c>
      <c r="AM21" s="36">
        <f t="shared" si="10"/>
        <v>101.95121951219512</v>
      </c>
      <c r="AN21" s="36">
        <v>58.37988826815642</v>
      </c>
      <c r="AO21" s="36">
        <v>5</v>
      </c>
      <c r="AP21" s="36">
        <v>5</v>
      </c>
      <c r="AQ21" s="36">
        <f t="shared" si="11"/>
        <v>100</v>
      </c>
      <c r="AR21" s="41">
        <v>61.4</v>
      </c>
      <c r="AS21" s="41">
        <v>64.7</v>
      </c>
      <c r="AT21" s="42">
        <f t="shared" si="12"/>
        <v>105.37459283387622</v>
      </c>
      <c r="AU21" s="42">
        <v>123.47328244274807</v>
      </c>
      <c r="AV21" s="37">
        <v>9.3</v>
      </c>
      <c r="AW21" s="37">
        <v>10.1</v>
      </c>
      <c r="AX21" s="42">
        <f t="shared" si="13"/>
        <v>108.6021505376344</v>
      </c>
      <c r="AY21" s="17">
        <v>100</v>
      </c>
    </row>
    <row r="22" spans="1:51" s="68" customFormat="1" ht="18">
      <c r="A22" s="35" t="s">
        <v>15</v>
      </c>
      <c r="B22" s="62">
        <v>158</v>
      </c>
      <c r="C22" s="64">
        <v>278</v>
      </c>
      <c r="D22" s="36">
        <f t="shared" si="0"/>
        <v>175.9493670886076</v>
      </c>
      <c r="E22" s="36">
        <v>138.72255489021956</v>
      </c>
      <c r="F22" s="52">
        <v>20</v>
      </c>
      <c r="G22" s="39">
        <v>35.3</v>
      </c>
      <c r="H22" s="36">
        <f t="shared" si="1"/>
        <v>176.5</v>
      </c>
      <c r="I22" s="266">
        <v>2054</v>
      </c>
      <c r="J22" s="39">
        <v>2136.2</v>
      </c>
      <c r="K22" s="36">
        <f t="shared" si="2"/>
        <v>104.00194741966892</v>
      </c>
      <c r="L22" s="36">
        <v>92.10934805105208</v>
      </c>
      <c r="M22" s="37">
        <v>232</v>
      </c>
      <c r="N22" s="36">
        <v>233.1</v>
      </c>
      <c r="O22" s="36">
        <f t="shared" si="3"/>
        <v>100.47413793103448</v>
      </c>
      <c r="P22" s="36">
        <v>34</v>
      </c>
      <c r="Q22" s="36">
        <v>33.5</v>
      </c>
      <c r="R22" s="36">
        <f t="shared" si="4"/>
        <v>98.52941176470588</v>
      </c>
      <c r="S22" s="36">
        <v>75.45045045045046</v>
      </c>
      <c r="T22" s="37">
        <v>7</v>
      </c>
      <c r="U22" s="37">
        <v>4</v>
      </c>
      <c r="V22" s="36">
        <f t="shared" si="5"/>
        <v>57.14285714285714</v>
      </c>
      <c r="W22" s="36">
        <v>216</v>
      </c>
      <c r="X22" s="36">
        <v>124.7</v>
      </c>
      <c r="Y22" s="36">
        <f t="shared" si="6"/>
        <v>57.73148148148148</v>
      </c>
      <c r="Z22" s="36">
        <v>69.54824316787507</v>
      </c>
      <c r="AA22" s="38">
        <v>22</v>
      </c>
      <c r="AB22" s="36">
        <v>13</v>
      </c>
      <c r="AC22" s="36">
        <f t="shared" si="7"/>
        <v>59.09090909090909</v>
      </c>
      <c r="AD22" s="36">
        <v>11327</v>
      </c>
      <c r="AE22" s="36">
        <v>12322.6</v>
      </c>
      <c r="AF22" s="36">
        <f t="shared" si="8"/>
        <v>108.78961772755365</v>
      </c>
      <c r="AG22" s="36">
        <v>115.31201239808229</v>
      </c>
      <c r="AH22" s="36">
        <v>1603</v>
      </c>
      <c r="AI22" s="36">
        <v>2104.9</v>
      </c>
      <c r="AJ22" s="36">
        <f t="shared" si="9"/>
        <v>131.31004366812226</v>
      </c>
      <c r="AK22" s="36">
        <v>541</v>
      </c>
      <c r="AL22" s="36">
        <v>419.4</v>
      </c>
      <c r="AM22" s="36">
        <f t="shared" si="10"/>
        <v>77.52310536044362</v>
      </c>
      <c r="AN22" s="36">
        <v>200.5738880918221</v>
      </c>
      <c r="AO22" s="36">
        <v>78</v>
      </c>
      <c r="AP22" s="36">
        <v>62.4</v>
      </c>
      <c r="AQ22" s="36">
        <f t="shared" si="11"/>
        <v>80</v>
      </c>
      <c r="AR22" s="41">
        <v>624</v>
      </c>
      <c r="AS22" s="41">
        <v>662.7</v>
      </c>
      <c r="AT22" s="42">
        <f t="shared" si="12"/>
        <v>106.2019230769231</v>
      </c>
      <c r="AU22" s="42">
        <v>125.1321752265861</v>
      </c>
      <c r="AV22" s="37">
        <v>94.1</v>
      </c>
      <c r="AW22" s="37">
        <v>102.3</v>
      </c>
      <c r="AX22" s="42">
        <f t="shared" si="13"/>
        <v>108.71413390010628</v>
      </c>
      <c r="AY22" s="17">
        <v>98.46632957171082</v>
      </c>
    </row>
    <row r="23" spans="1:51" s="68" customFormat="1" ht="18">
      <c r="A23" s="35" t="s">
        <v>16</v>
      </c>
      <c r="B23" s="62">
        <v>88</v>
      </c>
      <c r="C23" s="64">
        <v>200.9</v>
      </c>
      <c r="D23" s="36">
        <f t="shared" si="0"/>
        <v>228.29545454545456</v>
      </c>
      <c r="E23" s="36">
        <v>123.17596566523603</v>
      </c>
      <c r="F23" s="52">
        <v>10</v>
      </c>
      <c r="G23" s="39">
        <v>27.2</v>
      </c>
      <c r="H23" s="36">
        <f t="shared" si="1"/>
        <v>272</v>
      </c>
      <c r="I23" s="266">
        <v>0</v>
      </c>
      <c r="J23" s="39">
        <v>0</v>
      </c>
      <c r="K23" s="36"/>
      <c r="L23" s="36"/>
      <c r="M23" s="37"/>
      <c r="N23" s="37"/>
      <c r="O23" s="36"/>
      <c r="P23" s="36">
        <v>15</v>
      </c>
      <c r="Q23" s="36">
        <v>15.4</v>
      </c>
      <c r="R23" s="36">
        <f t="shared" si="4"/>
        <v>102.66666666666666</v>
      </c>
      <c r="S23" s="36">
        <v>77.38693467336684</v>
      </c>
      <c r="T23" s="37">
        <v>3</v>
      </c>
      <c r="U23" s="37">
        <v>3.4</v>
      </c>
      <c r="V23" s="36">
        <f t="shared" si="5"/>
        <v>113.33333333333333</v>
      </c>
      <c r="W23" s="36">
        <v>0</v>
      </c>
      <c r="X23" s="36">
        <v>0</v>
      </c>
      <c r="Y23" s="36"/>
      <c r="Z23" s="36"/>
      <c r="AA23" s="38"/>
      <c r="AB23" s="36"/>
      <c r="AC23" s="36"/>
      <c r="AD23" s="36">
        <v>2718</v>
      </c>
      <c r="AE23" s="36">
        <v>2862.5</v>
      </c>
      <c r="AF23" s="36">
        <f t="shared" si="8"/>
        <v>105.31640912435614</v>
      </c>
      <c r="AG23" s="36">
        <v>102.73768196727748</v>
      </c>
      <c r="AH23" s="36">
        <v>470</v>
      </c>
      <c r="AI23" s="36">
        <v>408.7</v>
      </c>
      <c r="AJ23" s="36">
        <f t="shared" si="9"/>
        <v>86.95744680851064</v>
      </c>
      <c r="AK23" s="36">
        <v>61</v>
      </c>
      <c r="AL23" s="36">
        <v>136</v>
      </c>
      <c r="AM23" s="36">
        <f t="shared" si="10"/>
        <v>222.95081967213113</v>
      </c>
      <c r="AN23" s="36">
        <v>238.59649122807016</v>
      </c>
      <c r="AO23" s="36">
        <v>7</v>
      </c>
      <c r="AP23" s="36">
        <v>15</v>
      </c>
      <c r="AQ23" s="36">
        <f t="shared" si="11"/>
        <v>214.28571428571428</v>
      </c>
      <c r="AR23" s="41">
        <v>73.9</v>
      </c>
      <c r="AS23" s="41">
        <v>77.6</v>
      </c>
      <c r="AT23" s="42">
        <f t="shared" si="12"/>
        <v>105.00676589986466</v>
      </c>
      <c r="AU23" s="42">
        <v>92.49106078665076</v>
      </c>
      <c r="AV23" s="37">
        <v>10</v>
      </c>
      <c r="AW23" s="37">
        <v>10.8</v>
      </c>
      <c r="AX23" s="42">
        <f t="shared" si="13"/>
        <v>108</v>
      </c>
      <c r="AY23" s="17">
        <v>100.16207455429497</v>
      </c>
    </row>
    <row r="24" spans="1:51" s="68" customFormat="1" ht="18">
      <c r="A24" s="35" t="s">
        <v>17</v>
      </c>
      <c r="B24" s="62">
        <v>33</v>
      </c>
      <c r="C24" s="64">
        <v>41.6</v>
      </c>
      <c r="D24" s="36">
        <f t="shared" si="0"/>
        <v>126.06060606060608</v>
      </c>
      <c r="E24" s="36">
        <v>68.42105263157893</v>
      </c>
      <c r="F24" s="52">
        <v>4</v>
      </c>
      <c r="G24" s="39">
        <v>3.4</v>
      </c>
      <c r="H24" s="36">
        <f t="shared" si="1"/>
        <v>85</v>
      </c>
      <c r="I24" s="266">
        <v>763</v>
      </c>
      <c r="J24" s="39">
        <v>831.4</v>
      </c>
      <c r="K24" s="36">
        <f t="shared" si="2"/>
        <v>108.9646133682831</v>
      </c>
      <c r="L24" s="36">
        <v>108.69394692116616</v>
      </c>
      <c r="M24" s="37">
        <v>101</v>
      </c>
      <c r="N24" s="37">
        <v>121.8</v>
      </c>
      <c r="O24" s="36">
        <f t="shared" si="3"/>
        <v>120.59405940594058</v>
      </c>
      <c r="P24" s="36">
        <v>15</v>
      </c>
      <c r="Q24" s="36">
        <v>17</v>
      </c>
      <c r="R24" s="36">
        <f t="shared" si="4"/>
        <v>113.33333333333333</v>
      </c>
      <c r="S24" s="36">
        <v>88.08290155440415</v>
      </c>
      <c r="T24" s="37">
        <v>2</v>
      </c>
      <c r="U24" s="37">
        <v>3</v>
      </c>
      <c r="V24" s="36"/>
      <c r="W24" s="36">
        <v>45</v>
      </c>
      <c r="X24" s="36">
        <v>16.5</v>
      </c>
      <c r="Y24" s="36">
        <f t="shared" si="6"/>
        <v>36.666666666666664</v>
      </c>
      <c r="Z24" s="36">
        <v>64.70588235294117</v>
      </c>
      <c r="AA24" s="44">
        <v>7</v>
      </c>
      <c r="AB24" s="36"/>
      <c r="AC24" s="36">
        <f t="shared" si="7"/>
        <v>0</v>
      </c>
      <c r="AD24" s="36">
        <v>4681</v>
      </c>
      <c r="AE24" s="36">
        <v>4929.9</v>
      </c>
      <c r="AF24" s="36">
        <f t="shared" si="8"/>
        <v>105.317239906003</v>
      </c>
      <c r="AG24" s="36">
        <v>104.657450140864</v>
      </c>
      <c r="AH24" s="36">
        <v>818</v>
      </c>
      <c r="AI24" s="36">
        <v>729.9</v>
      </c>
      <c r="AJ24" s="36">
        <f t="shared" si="9"/>
        <v>89.22982885085574</v>
      </c>
      <c r="AK24" s="36">
        <v>76</v>
      </c>
      <c r="AL24" s="36">
        <v>88.3</v>
      </c>
      <c r="AM24" s="36">
        <f t="shared" si="10"/>
        <v>116.18421052631578</v>
      </c>
      <c r="AN24" s="36">
        <v>94.53961456102783</v>
      </c>
      <c r="AO24" s="36">
        <v>10</v>
      </c>
      <c r="AP24" s="36">
        <v>14.1</v>
      </c>
      <c r="AQ24" s="36">
        <f t="shared" si="11"/>
        <v>141</v>
      </c>
      <c r="AR24" s="41">
        <v>387.7</v>
      </c>
      <c r="AS24" s="41">
        <v>351.4</v>
      </c>
      <c r="AT24" s="42">
        <f t="shared" si="12"/>
        <v>90.63709053391797</v>
      </c>
      <c r="AU24" s="42">
        <v>97.34072022160666</v>
      </c>
      <c r="AV24" s="37">
        <v>0</v>
      </c>
      <c r="AW24" s="37">
        <v>-47.7</v>
      </c>
      <c r="AX24" s="42"/>
      <c r="AY24" s="17">
        <v>99.67317374790214</v>
      </c>
    </row>
    <row r="25" spans="1:51" s="68" customFormat="1" ht="18">
      <c r="A25" s="35" t="s">
        <v>18</v>
      </c>
      <c r="B25" s="62">
        <v>23</v>
      </c>
      <c r="C25" s="64">
        <v>50.2</v>
      </c>
      <c r="D25" s="36">
        <f t="shared" si="0"/>
        <v>218.26086956521743</v>
      </c>
      <c r="E25" s="36">
        <v>107.26495726495726</v>
      </c>
      <c r="F25" s="52">
        <v>4</v>
      </c>
      <c r="G25" s="39">
        <v>8.4</v>
      </c>
      <c r="H25" s="36">
        <f t="shared" si="1"/>
        <v>210</v>
      </c>
      <c r="I25" s="266">
        <v>0</v>
      </c>
      <c r="J25" s="39">
        <v>0</v>
      </c>
      <c r="K25" s="36"/>
      <c r="L25" s="36"/>
      <c r="M25" s="37"/>
      <c r="N25" s="37"/>
      <c r="O25" s="36"/>
      <c r="P25" s="36">
        <v>5</v>
      </c>
      <c r="Q25" s="36">
        <v>5.5</v>
      </c>
      <c r="R25" s="36">
        <f t="shared" si="4"/>
        <v>110.00000000000001</v>
      </c>
      <c r="S25" s="36">
        <v>74.32432432432432</v>
      </c>
      <c r="T25" s="37">
        <v>1</v>
      </c>
      <c r="U25" s="37"/>
      <c r="V25" s="36">
        <f t="shared" si="5"/>
        <v>0</v>
      </c>
      <c r="W25" s="36">
        <v>0</v>
      </c>
      <c r="X25" s="36">
        <v>0</v>
      </c>
      <c r="Y25" s="36"/>
      <c r="Z25" s="36"/>
      <c r="AA25" s="38"/>
      <c r="AB25" s="36"/>
      <c r="AC25" s="36"/>
      <c r="AD25" s="36">
        <v>1525</v>
      </c>
      <c r="AE25" s="36">
        <v>1103.4</v>
      </c>
      <c r="AF25" s="36">
        <f t="shared" si="8"/>
        <v>72.35409836065574</v>
      </c>
      <c r="AG25" s="36">
        <v>70.26581895547508</v>
      </c>
      <c r="AH25" s="36">
        <v>232</v>
      </c>
      <c r="AI25" s="36">
        <v>19.1</v>
      </c>
      <c r="AJ25" s="36">
        <f t="shared" si="9"/>
        <v>8.232758620689657</v>
      </c>
      <c r="AK25" s="36">
        <v>40</v>
      </c>
      <c r="AL25" s="36">
        <v>20.4</v>
      </c>
      <c r="AM25" s="36">
        <f t="shared" si="10"/>
        <v>51</v>
      </c>
      <c r="AN25" s="36">
        <v>33.77483443708609</v>
      </c>
      <c r="AO25" s="36">
        <v>6</v>
      </c>
      <c r="AP25" s="36">
        <v>6</v>
      </c>
      <c r="AQ25" s="36">
        <f t="shared" si="11"/>
        <v>100</v>
      </c>
      <c r="AR25" s="41">
        <v>90.5</v>
      </c>
      <c r="AS25" s="41">
        <v>81.5</v>
      </c>
      <c r="AT25" s="42">
        <f t="shared" si="12"/>
        <v>90.05524861878453</v>
      </c>
      <c r="AU25" s="42">
        <v>77.54519505233112</v>
      </c>
      <c r="AV25" s="37">
        <v>2.5</v>
      </c>
      <c r="AW25" s="37">
        <v>0.6</v>
      </c>
      <c r="AX25" s="42">
        <f t="shared" si="13"/>
        <v>24</v>
      </c>
      <c r="AY25" s="17">
        <v>100</v>
      </c>
    </row>
    <row r="26" spans="1:51" s="68" customFormat="1" ht="18">
      <c r="A26" s="35" t="s">
        <v>19</v>
      </c>
      <c r="B26" s="62">
        <v>43</v>
      </c>
      <c r="C26" s="64">
        <v>112.2</v>
      </c>
      <c r="D26" s="36">
        <f t="shared" si="0"/>
        <v>260.93023255813955</v>
      </c>
      <c r="E26" s="36">
        <v>151.00942126514133</v>
      </c>
      <c r="F26" s="52">
        <v>6</v>
      </c>
      <c r="G26" s="39">
        <v>12.3</v>
      </c>
      <c r="H26" s="36">
        <f t="shared" si="1"/>
        <v>205.00000000000003</v>
      </c>
      <c r="I26" s="266">
        <v>0</v>
      </c>
      <c r="J26" s="39">
        <v>6.2</v>
      </c>
      <c r="K26" s="36"/>
      <c r="L26" s="36"/>
      <c r="M26" s="37"/>
      <c r="N26" s="37">
        <v>1.9</v>
      </c>
      <c r="O26" s="36"/>
      <c r="P26" s="36">
        <v>9</v>
      </c>
      <c r="Q26" s="36">
        <v>9.2</v>
      </c>
      <c r="R26" s="36">
        <f t="shared" si="4"/>
        <v>102.22222222222221</v>
      </c>
      <c r="S26" s="36">
        <v>92.92929292929291</v>
      </c>
      <c r="T26" s="37">
        <v>2</v>
      </c>
      <c r="U26" s="37">
        <v>2</v>
      </c>
      <c r="V26" s="36">
        <f t="shared" si="5"/>
        <v>100</v>
      </c>
      <c r="W26" s="36">
        <v>0</v>
      </c>
      <c r="X26" s="36">
        <v>0</v>
      </c>
      <c r="Y26" s="36"/>
      <c r="Z26" s="36"/>
      <c r="AA26" s="38"/>
      <c r="AB26" s="36"/>
      <c r="AC26" s="36"/>
      <c r="AD26" s="36">
        <v>2951</v>
      </c>
      <c r="AE26" s="36">
        <v>2783.7</v>
      </c>
      <c r="AF26" s="36">
        <f t="shared" si="8"/>
        <v>94.3307353439512</v>
      </c>
      <c r="AG26" s="36">
        <v>90.42874716131065</v>
      </c>
      <c r="AH26" s="36">
        <v>459</v>
      </c>
      <c r="AI26" s="36">
        <v>390.7</v>
      </c>
      <c r="AJ26" s="36">
        <f t="shared" si="9"/>
        <v>85.119825708061</v>
      </c>
      <c r="AK26" s="36">
        <v>87</v>
      </c>
      <c r="AL26" s="36">
        <v>103</v>
      </c>
      <c r="AM26" s="36">
        <f t="shared" si="10"/>
        <v>118.39080459770115</v>
      </c>
      <c r="AN26" s="36">
        <v>97.6303317535545</v>
      </c>
      <c r="AO26" s="36">
        <v>12</v>
      </c>
      <c r="AP26" s="36">
        <v>17</v>
      </c>
      <c r="AQ26" s="36">
        <f t="shared" si="11"/>
        <v>141.66666666666669</v>
      </c>
      <c r="AR26" s="41">
        <v>154</v>
      </c>
      <c r="AS26" s="41">
        <v>159.5</v>
      </c>
      <c r="AT26" s="42">
        <f t="shared" si="12"/>
        <v>103.57142857142858</v>
      </c>
      <c r="AU26" s="42">
        <v>107.19086021505375</v>
      </c>
      <c r="AV26" s="37">
        <v>27</v>
      </c>
      <c r="AW26" s="37">
        <v>27.4</v>
      </c>
      <c r="AX26" s="42">
        <f t="shared" si="13"/>
        <v>101.48148148148148</v>
      </c>
      <c r="AY26" s="17">
        <v>100</v>
      </c>
    </row>
    <row r="27" spans="1:51" s="68" customFormat="1" ht="18">
      <c r="A27" s="35" t="s">
        <v>20</v>
      </c>
      <c r="B27" s="62">
        <v>170</v>
      </c>
      <c r="C27" s="64">
        <v>198.4</v>
      </c>
      <c r="D27" s="36">
        <f t="shared" si="0"/>
        <v>116.70588235294117</v>
      </c>
      <c r="E27" s="36">
        <v>81.74701277297075</v>
      </c>
      <c r="F27" s="52">
        <v>21</v>
      </c>
      <c r="G27" s="39">
        <v>22.8</v>
      </c>
      <c r="H27" s="36">
        <f t="shared" si="1"/>
        <v>108.57142857142858</v>
      </c>
      <c r="I27" s="266">
        <v>594</v>
      </c>
      <c r="J27" s="39">
        <v>678.2</v>
      </c>
      <c r="K27" s="36">
        <f t="shared" si="2"/>
        <v>114.17508417508418</v>
      </c>
      <c r="L27" s="36">
        <v>124.12152269399708</v>
      </c>
      <c r="M27" s="37">
        <v>75</v>
      </c>
      <c r="N27" s="37">
        <v>96.7</v>
      </c>
      <c r="O27" s="36">
        <f t="shared" si="3"/>
        <v>128.93333333333334</v>
      </c>
      <c r="P27" s="36">
        <v>36</v>
      </c>
      <c r="Q27" s="36">
        <v>49.5</v>
      </c>
      <c r="R27" s="36">
        <f t="shared" si="4"/>
        <v>137.5</v>
      </c>
      <c r="S27" s="36">
        <v>91.66666666666666</v>
      </c>
      <c r="T27" s="37">
        <v>6</v>
      </c>
      <c r="U27" s="37">
        <v>7.8</v>
      </c>
      <c r="V27" s="36">
        <f t="shared" si="5"/>
        <v>130</v>
      </c>
      <c r="W27" s="36">
        <v>63</v>
      </c>
      <c r="X27" s="36">
        <v>66.5</v>
      </c>
      <c r="Y27" s="36">
        <f t="shared" si="6"/>
        <v>105.55555555555556</v>
      </c>
      <c r="Z27" s="36">
        <v>122.92051756007392</v>
      </c>
      <c r="AA27" s="38">
        <v>10</v>
      </c>
      <c r="AB27" s="36">
        <v>6.1</v>
      </c>
      <c r="AC27" s="36">
        <f t="shared" si="7"/>
        <v>61</v>
      </c>
      <c r="AD27" s="36">
        <v>72257</v>
      </c>
      <c r="AE27" s="36">
        <v>69377.3</v>
      </c>
      <c r="AF27" s="36">
        <f t="shared" si="8"/>
        <v>96.0146421799964</v>
      </c>
      <c r="AG27" s="36">
        <v>94.29157096764953</v>
      </c>
      <c r="AH27" s="36">
        <v>11169</v>
      </c>
      <c r="AI27" s="36">
        <v>8252.4</v>
      </c>
      <c r="AJ27" s="36">
        <f t="shared" si="9"/>
        <v>73.8866505506312</v>
      </c>
      <c r="AK27" s="36">
        <v>1204</v>
      </c>
      <c r="AL27" s="36">
        <v>828.7</v>
      </c>
      <c r="AM27" s="36">
        <f t="shared" si="10"/>
        <v>68.82890365448505</v>
      </c>
      <c r="AN27" s="36">
        <v>103.30341560708052</v>
      </c>
      <c r="AO27" s="36">
        <v>163</v>
      </c>
      <c r="AP27" s="36">
        <v>107.6</v>
      </c>
      <c r="AQ27" s="36">
        <f t="shared" si="11"/>
        <v>66.0122699386503</v>
      </c>
      <c r="AR27" s="41">
        <v>1793.9</v>
      </c>
      <c r="AS27" s="41">
        <v>1886.2</v>
      </c>
      <c r="AT27" s="42">
        <f t="shared" si="12"/>
        <v>105.14521433747701</v>
      </c>
      <c r="AU27" s="42">
        <v>100.07958826338408</v>
      </c>
      <c r="AV27" s="37">
        <v>165</v>
      </c>
      <c r="AW27" s="37">
        <v>165</v>
      </c>
      <c r="AX27" s="42">
        <f t="shared" si="13"/>
        <v>100</v>
      </c>
      <c r="AY27" s="17">
        <v>99.01830282861897</v>
      </c>
    </row>
    <row r="28" spans="1:51" s="68" customFormat="1" ht="18">
      <c r="A28" s="35" t="s">
        <v>21</v>
      </c>
      <c r="B28" s="62">
        <v>147</v>
      </c>
      <c r="C28" s="64">
        <v>202.7</v>
      </c>
      <c r="D28" s="36">
        <f t="shared" si="0"/>
        <v>137.89115646258503</v>
      </c>
      <c r="E28" s="36">
        <v>74.7970479704797</v>
      </c>
      <c r="F28" s="52">
        <v>20</v>
      </c>
      <c r="G28" s="39">
        <v>34.8</v>
      </c>
      <c r="H28" s="36">
        <f t="shared" si="1"/>
        <v>173.99999999999997</v>
      </c>
      <c r="I28" s="266">
        <v>0</v>
      </c>
      <c r="J28" s="39">
        <v>0</v>
      </c>
      <c r="K28" s="36"/>
      <c r="L28" s="36"/>
      <c r="M28" s="37"/>
      <c r="N28" s="37"/>
      <c r="O28" s="36"/>
      <c r="P28" s="36">
        <v>22</v>
      </c>
      <c r="Q28" s="36">
        <v>27.7</v>
      </c>
      <c r="R28" s="36">
        <f t="shared" si="4"/>
        <v>125.9090909090909</v>
      </c>
      <c r="S28" s="36">
        <v>67.89215686274511</v>
      </c>
      <c r="T28" s="37">
        <v>5</v>
      </c>
      <c r="U28" s="37">
        <v>7.5</v>
      </c>
      <c r="V28" s="36">
        <f t="shared" si="5"/>
        <v>150</v>
      </c>
      <c r="W28" s="36">
        <v>0</v>
      </c>
      <c r="X28" s="36">
        <v>0</v>
      </c>
      <c r="Y28" s="36"/>
      <c r="Z28" s="36"/>
      <c r="AA28" s="38"/>
      <c r="AB28" s="36"/>
      <c r="AC28" s="36"/>
      <c r="AD28" s="36">
        <v>23071</v>
      </c>
      <c r="AE28" s="36">
        <v>22767.7</v>
      </c>
      <c r="AF28" s="36">
        <f t="shared" si="8"/>
        <v>98.68536257639461</v>
      </c>
      <c r="AG28" s="36">
        <v>95.11991868881117</v>
      </c>
      <c r="AH28" s="36">
        <v>3381</v>
      </c>
      <c r="AI28" s="36">
        <v>3060.5</v>
      </c>
      <c r="AJ28" s="36">
        <f t="shared" si="9"/>
        <v>90.52055604850636</v>
      </c>
      <c r="AK28" s="36">
        <v>671</v>
      </c>
      <c r="AL28" s="36">
        <v>871.6</v>
      </c>
      <c r="AM28" s="36">
        <f t="shared" si="10"/>
        <v>129.8956780923994</v>
      </c>
      <c r="AN28" s="36">
        <v>107.01043585021486</v>
      </c>
      <c r="AO28" s="36">
        <v>93</v>
      </c>
      <c r="AP28" s="36">
        <v>114.2</v>
      </c>
      <c r="AQ28" s="36">
        <f t="shared" si="11"/>
        <v>122.79569892473118</v>
      </c>
      <c r="AR28" s="41">
        <v>897.1</v>
      </c>
      <c r="AS28" s="41">
        <v>945</v>
      </c>
      <c r="AT28" s="42">
        <f t="shared" si="12"/>
        <v>105.33942704269312</v>
      </c>
      <c r="AU28" s="42">
        <v>102.3059434881455</v>
      </c>
      <c r="AV28" s="37">
        <v>66.1</v>
      </c>
      <c r="AW28" s="37">
        <v>68.1</v>
      </c>
      <c r="AX28" s="42">
        <f t="shared" si="13"/>
        <v>103.02571860816944</v>
      </c>
      <c r="AY28" s="17">
        <v>100</v>
      </c>
    </row>
    <row r="29" spans="1:51" s="68" customFormat="1" ht="18">
      <c r="A29" s="35" t="s">
        <v>22</v>
      </c>
      <c r="B29" s="62">
        <v>100</v>
      </c>
      <c r="C29" s="64">
        <v>116.8</v>
      </c>
      <c r="D29" s="36">
        <f t="shared" si="0"/>
        <v>116.8</v>
      </c>
      <c r="E29" s="36">
        <v>118.09908998988877</v>
      </c>
      <c r="F29" s="52">
        <v>18</v>
      </c>
      <c r="G29" s="39">
        <v>18.1</v>
      </c>
      <c r="H29" s="36">
        <f t="shared" si="1"/>
        <v>100.55555555555556</v>
      </c>
      <c r="I29" s="266">
        <v>160</v>
      </c>
      <c r="J29" s="39">
        <v>123</v>
      </c>
      <c r="K29" s="36">
        <f t="shared" si="2"/>
        <v>76.875</v>
      </c>
      <c r="L29" s="36">
        <v>90.70796460176992</v>
      </c>
      <c r="M29" s="37">
        <v>32</v>
      </c>
      <c r="N29" s="37">
        <v>21.9</v>
      </c>
      <c r="O29" s="36">
        <f t="shared" si="3"/>
        <v>68.4375</v>
      </c>
      <c r="P29" s="36">
        <v>20</v>
      </c>
      <c r="Q29" s="36">
        <v>21.8</v>
      </c>
      <c r="R29" s="36">
        <f t="shared" si="4"/>
        <v>109.00000000000001</v>
      </c>
      <c r="S29" s="36">
        <v>71.24183006535947</v>
      </c>
      <c r="T29" s="37">
        <v>3</v>
      </c>
      <c r="U29" s="37">
        <v>3</v>
      </c>
      <c r="V29" s="36">
        <f t="shared" si="5"/>
        <v>100</v>
      </c>
      <c r="W29" s="36">
        <v>6</v>
      </c>
      <c r="X29" s="36">
        <v>3.2</v>
      </c>
      <c r="Y29" s="36">
        <f t="shared" si="6"/>
        <v>53.333333333333336</v>
      </c>
      <c r="Z29" s="36"/>
      <c r="AA29" s="38">
        <v>2</v>
      </c>
      <c r="AB29" s="36"/>
      <c r="AC29" s="36"/>
      <c r="AD29" s="36">
        <v>7285</v>
      </c>
      <c r="AE29" s="36">
        <v>6621.5</v>
      </c>
      <c r="AF29" s="36">
        <f t="shared" si="8"/>
        <v>90.89224433768017</v>
      </c>
      <c r="AG29" s="36">
        <v>95.12619725204775</v>
      </c>
      <c r="AH29" s="36">
        <v>1113</v>
      </c>
      <c r="AI29" s="36">
        <v>639.7</v>
      </c>
      <c r="AJ29" s="36">
        <f t="shared" si="9"/>
        <v>57.47529200359389</v>
      </c>
      <c r="AK29" s="36">
        <v>232</v>
      </c>
      <c r="AL29" s="36">
        <v>263</v>
      </c>
      <c r="AM29" s="36">
        <f t="shared" si="10"/>
        <v>113.36206896551724</v>
      </c>
      <c r="AN29" s="36">
        <v>129.7483966452886</v>
      </c>
      <c r="AO29" s="36">
        <v>33</v>
      </c>
      <c r="AP29" s="36">
        <v>32.5</v>
      </c>
      <c r="AQ29" s="36">
        <f t="shared" si="11"/>
        <v>98.48484848484848</v>
      </c>
      <c r="AR29" s="41">
        <v>220.1</v>
      </c>
      <c r="AS29" s="41">
        <v>227</v>
      </c>
      <c r="AT29" s="42">
        <f t="shared" si="12"/>
        <v>103.13493866424352</v>
      </c>
      <c r="AU29" s="42">
        <v>110.83984375</v>
      </c>
      <c r="AV29" s="37">
        <v>31.6</v>
      </c>
      <c r="AW29" s="37">
        <v>32.9</v>
      </c>
      <c r="AX29" s="42">
        <f t="shared" si="13"/>
        <v>104.11392405063292</v>
      </c>
      <c r="AY29" s="17">
        <v>100.1356326293354</v>
      </c>
    </row>
    <row r="30" spans="1:51" s="68" customFormat="1" ht="18">
      <c r="A30" s="35" t="s">
        <v>23</v>
      </c>
      <c r="B30" s="36">
        <f>SUM(B9:B29)</f>
        <v>1733</v>
      </c>
      <c r="C30" s="36">
        <f>SUM(C9:C29)</f>
        <v>2768.1</v>
      </c>
      <c r="D30" s="36">
        <f t="shared" si="0"/>
        <v>159.72879399884593</v>
      </c>
      <c r="E30" s="36">
        <v>91.26005538704996</v>
      </c>
      <c r="F30" s="54">
        <f>SUM(F9:F29)</f>
        <v>232</v>
      </c>
      <c r="G30" s="54">
        <f>SUM(G9:G29)</f>
        <v>354.4</v>
      </c>
      <c r="H30" s="36">
        <f t="shared" si="1"/>
        <v>152.75862068965515</v>
      </c>
      <c r="I30" s="40">
        <f>SUM(I9:I29)</f>
        <v>9328</v>
      </c>
      <c r="J30" s="40">
        <f>SUM(J9:J29)</f>
        <v>9629.800000000001</v>
      </c>
      <c r="K30" s="36">
        <f t="shared" si="2"/>
        <v>103.23542024013723</v>
      </c>
      <c r="L30" s="36">
        <v>100.27803521779428</v>
      </c>
      <c r="M30" s="36">
        <f>SUM(M9:M29)</f>
        <v>1262</v>
      </c>
      <c r="N30" s="36">
        <f>SUM(N9:N29)</f>
        <v>1344.4</v>
      </c>
      <c r="O30" s="36">
        <f t="shared" si="3"/>
        <v>106.52931854199683</v>
      </c>
      <c r="P30" s="36">
        <f>SUM(P9:P29)</f>
        <v>370</v>
      </c>
      <c r="Q30" s="36">
        <f>SUM(Q9:Q29)</f>
        <v>447.9</v>
      </c>
      <c r="R30" s="36">
        <f t="shared" si="4"/>
        <v>121.05405405405405</v>
      </c>
      <c r="S30" s="36">
        <v>87.90971540726201</v>
      </c>
      <c r="T30" s="36">
        <f>SUM(T9:T29)</f>
        <v>64</v>
      </c>
      <c r="U30" s="36">
        <f>SUM(U9:U29)</f>
        <v>60.29999999999999</v>
      </c>
      <c r="V30" s="36">
        <f t="shared" si="5"/>
        <v>94.21874999999999</v>
      </c>
      <c r="W30" s="36">
        <f>SUM(W9:W29)</f>
        <v>3485</v>
      </c>
      <c r="X30" s="36">
        <f>SUM(X9:X29)</f>
        <v>3580.2999999999997</v>
      </c>
      <c r="Y30" s="36">
        <f t="shared" si="6"/>
        <v>102.73457675753228</v>
      </c>
      <c r="Z30" s="36">
        <v>108.51366915196704</v>
      </c>
      <c r="AA30" s="47">
        <f>SUM(AA9:AA29)</f>
        <v>447</v>
      </c>
      <c r="AB30" s="47">
        <f>SUM(AB9:AB29)</f>
        <v>383.70000000000005</v>
      </c>
      <c r="AC30" s="36">
        <f t="shared" si="7"/>
        <v>85.83892617449665</v>
      </c>
      <c r="AD30" s="36">
        <f>SUM(AD9:AD29)</f>
        <v>382305</v>
      </c>
      <c r="AE30" s="36">
        <f>SUM(AE9:AE29)</f>
        <v>382372.1</v>
      </c>
      <c r="AF30" s="36">
        <f t="shared" si="8"/>
        <v>100.01755143144871</v>
      </c>
      <c r="AG30" s="36">
        <v>102.47847671217998</v>
      </c>
      <c r="AH30" s="36">
        <f>SUM(AH9:AH29)</f>
        <v>55132</v>
      </c>
      <c r="AI30" s="36">
        <f>SUM(AI9:AI29)</f>
        <v>52545.399999999994</v>
      </c>
      <c r="AJ30" s="36">
        <f t="shared" si="9"/>
        <v>95.30835086701008</v>
      </c>
      <c r="AK30" s="36">
        <f>SUM(AK9:AK29)</f>
        <v>7918</v>
      </c>
      <c r="AL30" s="36">
        <f>SUM(AL9:AL29)</f>
        <v>8215.41</v>
      </c>
      <c r="AM30" s="36">
        <f t="shared" si="10"/>
        <v>103.75612528416266</v>
      </c>
      <c r="AN30" s="36">
        <v>115.15143445035629</v>
      </c>
      <c r="AO30" s="36">
        <f>SUM(AO9:AO29)</f>
        <v>1085</v>
      </c>
      <c r="AP30" s="36">
        <f>SUM(AP9:AP29)</f>
        <v>1175.1100000000001</v>
      </c>
      <c r="AQ30" s="36">
        <f t="shared" si="11"/>
        <v>108.30506912442397</v>
      </c>
      <c r="AR30" s="42">
        <v>12049.5</v>
      </c>
      <c r="AS30" s="42">
        <v>12397.1</v>
      </c>
      <c r="AT30" s="42">
        <f t="shared" si="12"/>
        <v>102.8847670027802</v>
      </c>
      <c r="AU30" s="42">
        <v>110.63406362946768</v>
      </c>
      <c r="AV30" s="36">
        <v>1250.8</v>
      </c>
      <c r="AW30" s="36">
        <v>1308.1</v>
      </c>
      <c r="AX30" s="42">
        <f t="shared" si="13"/>
        <v>104.5810681164055</v>
      </c>
      <c r="AY30" s="17">
        <v>99.9443902389703</v>
      </c>
    </row>
    <row r="31" spans="30:51" ht="18.75"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49">
        <v>18229.9</v>
      </c>
      <c r="AS31" s="50">
        <v>19500.3</v>
      </c>
      <c r="AT31" s="42">
        <f t="shared" si="12"/>
        <v>106.96877108486606</v>
      </c>
      <c r="AU31" s="300">
        <v>113.89696863500964</v>
      </c>
      <c r="AV31" s="51">
        <v>2053.9</v>
      </c>
      <c r="AW31" s="51">
        <v>2129.3</v>
      </c>
      <c r="AX31" s="42">
        <f t="shared" si="13"/>
        <v>103.67106480354448</v>
      </c>
      <c r="AY31" s="23"/>
    </row>
    <row r="32" spans="30:51" ht="18.75"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49">
        <v>30279.4</v>
      </c>
      <c r="AS32" s="49">
        <v>31897.4</v>
      </c>
      <c r="AT32" s="42">
        <f t="shared" si="12"/>
        <v>105.34356691347912</v>
      </c>
      <c r="AU32" s="42">
        <v>112.60621679346197</v>
      </c>
      <c r="AV32" s="40">
        <v>3304.7</v>
      </c>
      <c r="AW32" s="40">
        <v>3437.4</v>
      </c>
      <c r="AX32" s="42">
        <f t="shared" si="13"/>
        <v>104.01549308560536</v>
      </c>
      <c r="AY32" s="23"/>
    </row>
  </sheetData>
  <printOptions/>
  <pageMargins left="0.18" right="0.4" top="0.53" bottom="1" header="0.5" footer="0.5"/>
  <pageSetup fitToWidth="0" horizontalDpi="600" verticalDpi="600" orientation="landscape" paperSize="9" scale="48" r:id="rId1"/>
  <colBreaks count="1" manualBreakCount="1">
    <brk id="2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BX32"/>
  <sheetViews>
    <sheetView view="pageBreakPreview" zoomScaleNormal="50" zoomScaleSheetLayoutView="100" workbookViewId="0" topLeftCell="A1">
      <pane xSplit="1" ySplit="8" topLeftCell="BB9" activePane="bottomRight" state="frozen"/>
      <selection pane="topLeft" activeCell="P13" sqref="P13"/>
      <selection pane="topRight" activeCell="P13" sqref="P13"/>
      <selection pane="bottomLeft" activeCell="P13" sqref="P13"/>
      <selection pane="bottomRight" activeCell="F23" sqref="F23"/>
    </sheetView>
  </sheetViews>
  <sheetFormatPr defaultColWidth="9.00390625" defaultRowHeight="12.75"/>
  <cols>
    <col min="1" max="1" width="19.375" style="27" customWidth="1"/>
    <col min="2" max="2" width="9.75390625" style="0" customWidth="1"/>
    <col min="3" max="3" width="9.875" style="0" customWidth="1"/>
    <col min="4" max="5" width="8.875" style="0" customWidth="1"/>
    <col min="6" max="6" width="8.625" style="0" customWidth="1"/>
    <col min="7" max="7" width="8.375" style="0" customWidth="1"/>
    <col min="8" max="8" width="9.25390625" style="0" customWidth="1"/>
    <col min="9" max="9" width="12.125" style="0" customWidth="1"/>
    <col min="10" max="10" width="12.625" style="0" customWidth="1"/>
    <col min="11" max="12" width="8.625" style="0" customWidth="1"/>
    <col min="13" max="13" width="7.875" style="0" customWidth="1"/>
    <col min="14" max="14" width="9.875" style="0" bestFit="1" customWidth="1"/>
    <col min="15" max="16" width="8.25390625" style="0" customWidth="1"/>
    <col min="17" max="17" width="8.00390625" style="0" customWidth="1"/>
    <col min="18" max="19" width="8.375" style="0" customWidth="1"/>
    <col min="20" max="20" width="7.75390625" style="0" customWidth="1"/>
    <col min="21" max="21" width="9.00390625" style="0" customWidth="1"/>
    <col min="22" max="22" width="8.625" style="0" customWidth="1"/>
    <col min="23" max="23" width="9.75390625" style="0" customWidth="1"/>
    <col min="24" max="24" width="9.875" style="0" bestFit="1" customWidth="1"/>
    <col min="25" max="26" width="8.625" style="0" customWidth="1"/>
    <col min="27" max="27" width="8.25390625" style="0" customWidth="1"/>
    <col min="28" max="28" width="9.25390625" style="0" customWidth="1"/>
    <col min="29" max="29" width="8.125" style="0" customWidth="1"/>
    <col min="30" max="30" width="14.375" style="0" customWidth="1"/>
    <col min="31" max="31" width="15.875" style="0" customWidth="1"/>
    <col min="32" max="33" width="8.625" style="0" customWidth="1"/>
    <col min="34" max="34" width="12.125" style="0" customWidth="1"/>
    <col min="35" max="35" width="12.25390625" style="0" customWidth="1"/>
    <col min="36" max="36" width="8.00390625" style="0" customWidth="1"/>
    <col min="37" max="37" width="11.25390625" style="0" customWidth="1"/>
    <col min="38" max="38" width="10.625" style="0" customWidth="1"/>
    <col min="39" max="40" width="8.125" style="0" customWidth="1"/>
    <col min="41" max="41" width="10.125" style="0" customWidth="1"/>
    <col min="42" max="42" width="9.875" style="0" bestFit="1" customWidth="1"/>
    <col min="43" max="43" width="9.00390625" style="0" customWidth="1"/>
    <col min="44" max="45" width="11.125" style="0" customWidth="1"/>
    <col min="46" max="47" width="9.00390625" style="0" customWidth="1"/>
    <col min="48" max="48" width="10.75390625" style="0" customWidth="1"/>
    <col min="49" max="49" width="10.125" style="0" customWidth="1"/>
    <col min="50" max="50" width="12.125" style="0" customWidth="1"/>
    <col min="51" max="51" width="9.00390625" style="0" customWidth="1"/>
    <col min="52" max="52" width="9.875" style="0" customWidth="1"/>
    <col min="53" max="53" width="11.25390625" style="0" customWidth="1"/>
    <col min="54" max="54" width="8.75390625" style="0" customWidth="1"/>
    <col min="55" max="55" width="10.375" style="0" customWidth="1"/>
    <col min="56" max="56" width="7.75390625" style="0" customWidth="1"/>
    <col min="57" max="57" width="8.125" style="0" customWidth="1"/>
    <col min="58" max="58" width="7.75390625" style="0" customWidth="1"/>
    <col min="61" max="61" width="10.75390625" style="0" customWidth="1"/>
    <col min="62" max="62" width="10.25390625" style="0" customWidth="1"/>
    <col min="65" max="65" width="8.75390625" style="0" customWidth="1"/>
  </cols>
  <sheetData>
    <row r="1" spans="9:43" ht="18">
      <c r="I1" s="20"/>
      <c r="J1" s="20"/>
      <c r="K1" s="20"/>
      <c r="L1" s="20"/>
      <c r="M1" s="20"/>
      <c r="N1" s="12" t="s">
        <v>38</v>
      </c>
      <c r="O1" s="20"/>
      <c r="P1" s="20"/>
      <c r="Q1" s="20"/>
      <c r="R1" s="20"/>
      <c r="S1" s="20"/>
      <c r="T1" s="20"/>
      <c r="AQ1" s="21" t="s">
        <v>38</v>
      </c>
    </row>
    <row r="2" spans="9:43" ht="18">
      <c r="I2" s="12"/>
      <c r="J2" s="20"/>
      <c r="K2" s="20"/>
      <c r="L2" s="20"/>
      <c r="M2" s="20"/>
      <c r="N2" s="12"/>
      <c r="O2" s="20"/>
      <c r="P2" s="20"/>
      <c r="Q2" s="20"/>
      <c r="R2" s="20"/>
      <c r="S2" s="20"/>
      <c r="T2" s="20"/>
      <c r="AQ2" s="21"/>
    </row>
    <row r="3" spans="9:48" ht="18">
      <c r="I3" s="12" t="s">
        <v>39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AL3" s="21" t="s">
        <v>39</v>
      </c>
      <c r="AM3" s="22"/>
      <c r="AN3" s="22"/>
      <c r="AO3" s="22"/>
      <c r="AP3" s="22"/>
      <c r="AQ3" s="22"/>
      <c r="AR3" s="22"/>
      <c r="AS3" s="22"/>
      <c r="AT3" s="22"/>
      <c r="AU3" s="22"/>
      <c r="AV3" s="22"/>
    </row>
    <row r="4" spans="9:48" ht="18">
      <c r="I4" s="12" t="s">
        <v>138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AL4" s="21" t="s">
        <v>137</v>
      </c>
      <c r="AM4" s="22"/>
      <c r="AN4" s="22"/>
      <c r="AO4" s="22"/>
      <c r="AP4" s="22"/>
      <c r="AQ4" s="22"/>
      <c r="AR4" s="22"/>
      <c r="AS4" s="22"/>
      <c r="AT4" s="22"/>
      <c r="AU4" s="22"/>
      <c r="AV4" s="22"/>
    </row>
    <row r="5" spans="9:38" ht="18">
      <c r="I5" s="12"/>
      <c r="AL5" s="12"/>
    </row>
    <row r="6" spans="1:66" ht="12.75">
      <c r="A6" s="28" t="s">
        <v>0</v>
      </c>
      <c r="B6" s="1"/>
      <c r="C6" s="2" t="s">
        <v>28</v>
      </c>
      <c r="D6" s="2"/>
      <c r="E6" s="2"/>
      <c r="F6" s="2"/>
      <c r="G6" s="2"/>
      <c r="H6" s="3"/>
      <c r="I6" s="1"/>
      <c r="J6" s="2"/>
      <c r="K6" s="2" t="s">
        <v>29</v>
      </c>
      <c r="L6" s="2"/>
      <c r="M6" s="2"/>
      <c r="N6" s="2"/>
      <c r="O6" s="3"/>
      <c r="P6" s="1"/>
      <c r="Q6" s="2"/>
      <c r="R6" s="2" t="s">
        <v>30</v>
      </c>
      <c r="S6" s="2"/>
      <c r="T6" s="2"/>
      <c r="U6" s="2"/>
      <c r="V6" s="3"/>
      <c r="W6" s="1"/>
      <c r="X6" s="2"/>
      <c r="Y6" s="2" t="s">
        <v>31</v>
      </c>
      <c r="Z6" s="2"/>
      <c r="AA6" s="2"/>
      <c r="AB6" s="2"/>
      <c r="AC6" s="3"/>
      <c r="AD6" s="1"/>
      <c r="AE6" s="2"/>
      <c r="AF6" s="2" t="s">
        <v>32</v>
      </c>
      <c r="AG6" s="2"/>
      <c r="AH6" s="2"/>
      <c r="AI6" s="2"/>
      <c r="AJ6" s="3"/>
      <c r="AK6" s="2"/>
      <c r="AL6" s="2"/>
      <c r="AM6" s="2" t="s">
        <v>33</v>
      </c>
      <c r="AN6" s="2"/>
      <c r="AO6" s="2"/>
      <c r="AP6" s="2"/>
      <c r="AQ6" s="3"/>
      <c r="AR6" s="1"/>
      <c r="AS6" s="2" t="s">
        <v>35</v>
      </c>
      <c r="AT6" s="2"/>
      <c r="AU6" s="2"/>
      <c r="AV6" s="2"/>
      <c r="AW6" s="2"/>
      <c r="AX6" s="9"/>
      <c r="AY6" s="4" t="s">
        <v>40</v>
      </c>
      <c r="AZ6" s="329" t="s">
        <v>140</v>
      </c>
      <c r="BA6" s="330"/>
      <c r="BB6" s="330"/>
      <c r="BC6" s="331"/>
      <c r="BD6" s="326" t="s">
        <v>79</v>
      </c>
      <c r="BE6" s="327"/>
      <c r="BF6" s="327"/>
      <c r="BG6" s="328"/>
      <c r="BH6" s="308"/>
      <c r="BI6" s="326" t="s">
        <v>139</v>
      </c>
      <c r="BJ6" s="327"/>
      <c r="BK6" s="327"/>
      <c r="BL6" s="328"/>
      <c r="BM6" s="9"/>
      <c r="BN6" s="9"/>
    </row>
    <row r="7" spans="1:74" ht="12.75">
      <c r="A7" s="29" t="s">
        <v>1</v>
      </c>
      <c r="B7" s="4" t="s">
        <v>24</v>
      </c>
      <c r="C7" s="4" t="s">
        <v>26</v>
      </c>
      <c r="D7" s="4" t="s">
        <v>27</v>
      </c>
      <c r="E7" s="4" t="s">
        <v>108</v>
      </c>
      <c r="F7" s="4" t="s">
        <v>24</v>
      </c>
      <c r="G7" s="4" t="s">
        <v>26</v>
      </c>
      <c r="H7" s="4" t="s">
        <v>27</v>
      </c>
      <c r="I7" s="4" t="s">
        <v>24</v>
      </c>
      <c r="J7" s="4" t="s">
        <v>26</v>
      </c>
      <c r="K7" s="4" t="s">
        <v>27</v>
      </c>
      <c r="L7" s="4" t="s">
        <v>108</v>
      </c>
      <c r="M7" s="4" t="s">
        <v>24</v>
      </c>
      <c r="N7" s="4" t="s">
        <v>26</v>
      </c>
      <c r="O7" s="4" t="s">
        <v>27</v>
      </c>
      <c r="P7" s="4" t="s">
        <v>24</v>
      </c>
      <c r="Q7" s="4" t="s">
        <v>26</v>
      </c>
      <c r="R7" s="4" t="s">
        <v>27</v>
      </c>
      <c r="S7" s="4" t="s">
        <v>108</v>
      </c>
      <c r="T7" s="4" t="s">
        <v>24</v>
      </c>
      <c r="U7" s="4" t="s">
        <v>26</v>
      </c>
      <c r="V7" s="4" t="s">
        <v>27</v>
      </c>
      <c r="W7" s="4" t="s">
        <v>24</v>
      </c>
      <c r="X7" s="4" t="s">
        <v>26</v>
      </c>
      <c r="Y7" s="4" t="s">
        <v>27</v>
      </c>
      <c r="Z7" s="4" t="s">
        <v>108</v>
      </c>
      <c r="AA7" s="4" t="s">
        <v>24</v>
      </c>
      <c r="AB7" s="4" t="s">
        <v>26</v>
      </c>
      <c r="AC7" s="4" t="s">
        <v>27</v>
      </c>
      <c r="AD7" s="4" t="s">
        <v>24</v>
      </c>
      <c r="AE7" s="8" t="s">
        <v>26</v>
      </c>
      <c r="AF7" s="8" t="s">
        <v>27</v>
      </c>
      <c r="AG7" s="4" t="s">
        <v>108</v>
      </c>
      <c r="AH7" s="8" t="s">
        <v>24</v>
      </c>
      <c r="AI7" s="8" t="s">
        <v>26</v>
      </c>
      <c r="AJ7" s="8" t="s">
        <v>27</v>
      </c>
      <c r="AK7" s="4" t="s">
        <v>24</v>
      </c>
      <c r="AL7" s="4" t="s">
        <v>26</v>
      </c>
      <c r="AM7" s="4" t="s">
        <v>27</v>
      </c>
      <c r="AN7" s="4" t="s">
        <v>108</v>
      </c>
      <c r="AO7" s="4" t="s">
        <v>24</v>
      </c>
      <c r="AP7" s="4" t="s">
        <v>26</v>
      </c>
      <c r="AQ7" s="4" t="s">
        <v>27</v>
      </c>
      <c r="AR7" s="4" t="s">
        <v>24</v>
      </c>
      <c r="AS7" s="4" t="s">
        <v>26</v>
      </c>
      <c r="AT7" s="4" t="s">
        <v>27</v>
      </c>
      <c r="AU7" s="4" t="s">
        <v>108</v>
      </c>
      <c r="AV7" s="4" t="s">
        <v>24</v>
      </c>
      <c r="AW7" s="6" t="s">
        <v>26</v>
      </c>
      <c r="AX7" s="4" t="s">
        <v>27</v>
      </c>
      <c r="AY7" s="19" t="s">
        <v>41</v>
      </c>
      <c r="AZ7" s="9" t="s">
        <v>24</v>
      </c>
      <c r="BA7" s="9" t="s">
        <v>26</v>
      </c>
      <c r="BB7" s="9" t="s">
        <v>55</v>
      </c>
      <c r="BC7" s="4" t="s">
        <v>108</v>
      </c>
      <c r="BD7" s="19" t="s">
        <v>51</v>
      </c>
      <c r="BE7" s="19" t="s">
        <v>24</v>
      </c>
      <c r="BF7" s="117" t="s">
        <v>26</v>
      </c>
      <c r="BG7" s="117" t="s">
        <v>55</v>
      </c>
      <c r="BH7" s="4" t="s">
        <v>108</v>
      </c>
      <c r="BI7" s="9" t="s">
        <v>24</v>
      </c>
      <c r="BJ7" s="9" t="s">
        <v>26</v>
      </c>
      <c r="BK7" s="117" t="s">
        <v>55</v>
      </c>
      <c r="BL7" s="4" t="s">
        <v>108</v>
      </c>
      <c r="BM7" s="9"/>
      <c r="BN7" s="9"/>
      <c r="BO7" s="19" t="s">
        <v>89</v>
      </c>
      <c r="BV7" t="s">
        <v>23</v>
      </c>
    </row>
    <row r="8" spans="1:66" ht="12.75">
      <c r="A8" s="29"/>
      <c r="B8" s="5" t="s">
        <v>25</v>
      </c>
      <c r="C8" s="5" t="s">
        <v>25</v>
      </c>
      <c r="D8" s="5"/>
      <c r="E8" s="5" t="s">
        <v>109</v>
      </c>
      <c r="F8" s="5" t="s">
        <v>34</v>
      </c>
      <c r="G8" s="5" t="s">
        <v>34</v>
      </c>
      <c r="H8" s="5"/>
      <c r="I8" s="5" t="s">
        <v>25</v>
      </c>
      <c r="J8" s="5" t="s">
        <v>25</v>
      </c>
      <c r="K8" s="5"/>
      <c r="L8" s="5" t="s">
        <v>109</v>
      </c>
      <c r="M8" s="5" t="s">
        <v>34</v>
      </c>
      <c r="N8" s="5" t="s">
        <v>34</v>
      </c>
      <c r="O8" s="5"/>
      <c r="P8" s="5" t="s">
        <v>25</v>
      </c>
      <c r="Q8" s="5" t="s">
        <v>25</v>
      </c>
      <c r="R8" s="5"/>
      <c r="S8" s="5" t="s">
        <v>109</v>
      </c>
      <c r="T8" s="5" t="s">
        <v>34</v>
      </c>
      <c r="U8" s="5" t="s">
        <v>34</v>
      </c>
      <c r="V8" s="5"/>
      <c r="W8" s="5" t="s">
        <v>25</v>
      </c>
      <c r="X8" s="5" t="s">
        <v>25</v>
      </c>
      <c r="Y8" s="5"/>
      <c r="Z8" s="5" t="s">
        <v>109</v>
      </c>
      <c r="AA8" s="5" t="s">
        <v>34</v>
      </c>
      <c r="AB8" s="5" t="s">
        <v>34</v>
      </c>
      <c r="AC8" s="5"/>
      <c r="AD8" s="5" t="s">
        <v>25</v>
      </c>
      <c r="AE8" s="5" t="s">
        <v>25</v>
      </c>
      <c r="AF8" s="5"/>
      <c r="AG8" s="5" t="s">
        <v>109</v>
      </c>
      <c r="AH8" s="5" t="s">
        <v>34</v>
      </c>
      <c r="AI8" s="5" t="s">
        <v>34</v>
      </c>
      <c r="AJ8" s="5"/>
      <c r="AK8" s="5" t="s">
        <v>25</v>
      </c>
      <c r="AL8" s="5" t="s">
        <v>25</v>
      </c>
      <c r="AM8" s="5"/>
      <c r="AN8" s="5" t="s">
        <v>109</v>
      </c>
      <c r="AO8" s="5" t="s">
        <v>34</v>
      </c>
      <c r="AP8" s="5" t="s">
        <v>34</v>
      </c>
      <c r="AQ8" s="5"/>
      <c r="AR8" s="5" t="s">
        <v>25</v>
      </c>
      <c r="AS8" s="5" t="s">
        <v>25</v>
      </c>
      <c r="AT8" s="5"/>
      <c r="AU8" s="5" t="s">
        <v>109</v>
      </c>
      <c r="AV8" s="5" t="s">
        <v>34</v>
      </c>
      <c r="AW8" s="7" t="s">
        <v>34</v>
      </c>
      <c r="AX8" s="5"/>
      <c r="AY8" s="24" t="s">
        <v>42</v>
      </c>
      <c r="AZ8" s="19" t="s">
        <v>84</v>
      </c>
      <c r="BA8" s="19" t="s">
        <v>84</v>
      </c>
      <c r="BB8" s="9"/>
      <c r="BC8" s="5" t="s">
        <v>109</v>
      </c>
      <c r="BD8" s="19" t="s">
        <v>52</v>
      </c>
      <c r="BE8" s="19" t="s">
        <v>84</v>
      </c>
      <c r="BF8" s="19" t="s">
        <v>84</v>
      </c>
      <c r="BG8" s="8"/>
      <c r="BH8" s="5" t="s">
        <v>109</v>
      </c>
      <c r="BI8" s="19" t="s">
        <v>84</v>
      </c>
      <c r="BJ8" s="19" t="s">
        <v>84</v>
      </c>
      <c r="BK8" s="5"/>
      <c r="BL8" s="5" t="s">
        <v>109</v>
      </c>
      <c r="BM8" s="9"/>
      <c r="BN8" s="9" t="s">
        <v>85</v>
      </c>
    </row>
    <row r="9" spans="1:76" ht="18">
      <c r="A9" s="35" t="s">
        <v>2</v>
      </c>
      <c r="B9" s="36">
        <v>227</v>
      </c>
      <c r="C9" s="36">
        <v>383.1</v>
      </c>
      <c r="D9" s="36">
        <f>C9/B9*100</f>
        <v>168.76651982378857</v>
      </c>
      <c r="E9" s="36">
        <v>75.30961273835267</v>
      </c>
      <c r="F9" s="52">
        <v>19</v>
      </c>
      <c r="G9" s="39">
        <v>27.4</v>
      </c>
      <c r="H9" s="36">
        <f>G9/F9*100</f>
        <v>144.21052631578945</v>
      </c>
      <c r="I9" s="39">
        <v>683</v>
      </c>
      <c r="J9" s="39">
        <v>495.3</v>
      </c>
      <c r="K9" s="36">
        <f>J9/I9*100</f>
        <v>72.51830161054173</v>
      </c>
      <c r="L9" s="36">
        <v>64.51738960531456</v>
      </c>
      <c r="M9" s="52">
        <v>64</v>
      </c>
      <c r="N9" s="39">
        <v>44.9</v>
      </c>
      <c r="O9" s="36">
        <f>N9/M9*100</f>
        <v>70.15625</v>
      </c>
      <c r="P9" s="14">
        <v>47</v>
      </c>
      <c r="Q9" s="14">
        <v>74.5</v>
      </c>
      <c r="R9" s="36">
        <f>Q9/P9*100</f>
        <v>158.51063829787233</v>
      </c>
      <c r="S9" s="36">
        <v>85.43577981651376</v>
      </c>
      <c r="T9" s="37">
        <v>6</v>
      </c>
      <c r="U9" s="37">
        <v>6</v>
      </c>
      <c r="V9" s="36">
        <f>U9/T9*100</f>
        <v>100</v>
      </c>
      <c r="W9" s="36">
        <v>28</v>
      </c>
      <c r="X9" s="36">
        <v>26</v>
      </c>
      <c r="Y9" s="36">
        <f>X9/W9*100</f>
        <v>92.85714285714286</v>
      </c>
      <c r="Z9" s="36">
        <v>169.9346405228758</v>
      </c>
      <c r="AA9" s="37">
        <v>3</v>
      </c>
      <c r="AB9" s="36">
        <v>0.4</v>
      </c>
      <c r="AC9" s="36">
        <f>AB9/AA9*100</f>
        <v>13.333333333333334</v>
      </c>
      <c r="AD9" s="36">
        <v>101636</v>
      </c>
      <c r="AE9" s="36">
        <v>113188.7</v>
      </c>
      <c r="AF9" s="36">
        <f>AE9/AD9*100</f>
        <v>111.36674013144949</v>
      </c>
      <c r="AG9" s="36">
        <v>121.62414943860763</v>
      </c>
      <c r="AH9" s="36">
        <v>12949</v>
      </c>
      <c r="AI9" s="36">
        <v>12962.5</v>
      </c>
      <c r="AJ9" s="36">
        <f>AI9/AH9*100</f>
        <v>100.1042551548382</v>
      </c>
      <c r="AK9" s="36">
        <v>2945</v>
      </c>
      <c r="AL9" s="36">
        <v>3480.11</v>
      </c>
      <c r="AM9" s="36">
        <f>AL9/AK9*100</f>
        <v>118.17011884550087</v>
      </c>
      <c r="AN9" s="36">
        <v>143.83353860651198</v>
      </c>
      <c r="AO9" s="36">
        <v>365</v>
      </c>
      <c r="AP9" s="36">
        <v>390.6</v>
      </c>
      <c r="AQ9" s="36">
        <f>AP9/AO9*100</f>
        <v>107.01369863013699</v>
      </c>
      <c r="AR9" s="41">
        <v>4383.8</v>
      </c>
      <c r="AS9" s="41">
        <v>4418.1</v>
      </c>
      <c r="AT9" s="42">
        <f>AS9/AR9*100</f>
        <v>100.78242620557506</v>
      </c>
      <c r="AU9" s="42">
        <v>109.18324477943904</v>
      </c>
      <c r="AV9" s="41">
        <v>329.8</v>
      </c>
      <c r="AW9" s="41">
        <v>338.6</v>
      </c>
      <c r="AX9" s="42">
        <f>AW9/AV9*100</f>
        <v>102.66828380836873</v>
      </c>
      <c r="AY9" s="36">
        <v>99.9561403508772</v>
      </c>
      <c r="AZ9" s="77">
        <v>11911</v>
      </c>
      <c r="BA9" s="77">
        <v>10882.3</v>
      </c>
      <c r="BB9" s="82">
        <f>BA9/AZ9*100</f>
        <v>91.36344555452942</v>
      </c>
      <c r="BC9" s="82">
        <v>78.09168519979913</v>
      </c>
      <c r="BD9" s="119">
        <v>28</v>
      </c>
      <c r="BE9" s="77">
        <v>19</v>
      </c>
      <c r="BF9" s="77">
        <v>37</v>
      </c>
      <c r="BG9" s="82">
        <f>BF9/BE9*100</f>
        <v>194.73684210526315</v>
      </c>
      <c r="BH9" s="82">
        <v>142.30769230769232</v>
      </c>
      <c r="BI9" s="82">
        <v>570</v>
      </c>
      <c r="BJ9" s="82">
        <v>775</v>
      </c>
      <c r="BK9" s="82">
        <f>BJ9/BI9*100</f>
        <v>135.96491228070175</v>
      </c>
      <c r="BL9" s="82">
        <v>114.13843888070691</v>
      </c>
      <c r="BM9" s="125">
        <f aca="true" t="shared" si="0" ref="BM9:BM30">D9+K9+R9+Y9+BB9+BG9+AY9</f>
        <v>878.7090306000152</v>
      </c>
      <c r="BN9" s="125">
        <f aca="true" t="shared" si="1" ref="BN9:BN30">BM9/10</f>
        <v>87.87090306000152</v>
      </c>
      <c r="BO9" s="125">
        <f>D9*10/100</f>
        <v>16.876651982378856</v>
      </c>
      <c r="BP9" s="125">
        <f>K9*10/100</f>
        <v>7.251830161054172</v>
      </c>
      <c r="BQ9" s="125">
        <f>R9*8/100</f>
        <v>12.680851063829786</v>
      </c>
      <c r="BR9" s="125">
        <f>Y9*12/100</f>
        <v>11.142857142857142</v>
      </c>
      <c r="BS9" s="125">
        <f>AT9*20/100</f>
        <v>20.156485241115014</v>
      </c>
      <c r="BT9" s="9">
        <f>BB9*10/100</f>
        <v>9.136344555452943</v>
      </c>
      <c r="BU9" s="125">
        <f>BG9*10/100</f>
        <v>19.473684210526315</v>
      </c>
      <c r="BV9" s="125">
        <f>SUM(BO9:BU9)</f>
        <v>96.71870435721424</v>
      </c>
      <c r="BW9" s="9">
        <v>80</v>
      </c>
      <c r="BX9" s="143">
        <f>BV9/BW9*100</f>
        <v>120.89838044651779</v>
      </c>
    </row>
    <row r="10" spans="1:76" ht="18">
      <c r="A10" s="35" t="s">
        <v>3</v>
      </c>
      <c r="B10" s="36">
        <v>198</v>
      </c>
      <c r="C10" s="36">
        <v>402.7</v>
      </c>
      <c r="D10" s="36">
        <f aca="true" t="shared" si="2" ref="D10:D30">C10/B10*100</f>
        <v>203.3838383838384</v>
      </c>
      <c r="E10" s="36">
        <v>103.30938943047715</v>
      </c>
      <c r="F10" s="52">
        <v>30</v>
      </c>
      <c r="G10" s="39">
        <v>48.2</v>
      </c>
      <c r="H10" s="36">
        <f aca="true" t="shared" si="3" ref="H10:H30">G10/F10*100</f>
        <v>160.66666666666666</v>
      </c>
      <c r="I10" s="39">
        <v>968</v>
      </c>
      <c r="J10" s="39">
        <v>735.6</v>
      </c>
      <c r="K10" s="36">
        <f aca="true" t="shared" si="4" ref="K10:K30">J10/I10*100</f>
        <v>75.99173553719008</v>
      </c>
      <c r="L10" s="36">
        <v>74.00402414486922</v>
      </c>
      <c r="M10" s="52">
        <v>70</v>
      </c>
      <c r="N10" s="39">
        <v>53.4</v>
      </c>
      <c r="O10" s="36">
        <f aca="true" t="shared" si="5" ref="O10:O30">N10/M10*100</f>
        <v>76.28571428571428</v>
      </c>
      <c r="P10" s="14">
        <v>35</v>
      </c>
      <c r="Q10" s="14">
        <v>45.2</v>
      </c>
      <c r="R10" s="36">
        <f aca="true" t="shared" si="6" ref="R10:R30">Q10/P10*100</f>
        <v>129.14285714285717</v>
      </c>
      <c r="S10" s="36">
        <v>111.05651105651107</v>
      </c>
      <c r="T10" s="37">
        <v>7</v>
      </c>
      <c r="U10" s="37">
        <v>11.2</v>
      </c>
      <c r="V10" s="36">
        <f aca="true" t="shared" si="7" ref="V10:V30">U10/T10*100</f>
        <v>160</v>
      </c>
      <c r="W10" s="36">
        <v>73</v>
      </c>
      <c r="X10" s="36">
        <v>33.8</v>
      </c>
      <c r="Y10" s="36">
        <f aca="true" t="shared" si="8" ref="Y10:Y30">X10/W10*100</f>
        <v>46.3013698630137</v>
      </c>
      <c r="Z10" s="36">
        <v>32.751937984496124</v>
      </c>
      <c r="AA10" s="37">
        <v>8</v>
      </c>
      <c r="AB10" s="36">
        <v>5.5</v>
      </c>
      <c r="AC10" s="36">
        <f aca="true" t="shared" si="9" ref="AC10:AC30">AB10/AA10*100</f>
        <v>68.75</v>
      </c>
      <c r="AD10" s="36">
        <v>11747</v>
      </c>
      <c r="AE10" s="36">
        <v>12975.8</v>
      </c>
      <c r="AF10" s="36">
        <f aca="true" t="shared" si="10" ref="AF10:AF30">AE10/AD10*100</f>
        <v>110.46054311739167</v>
      </c>
      <c r="AG10" s="36">
        <v>120.5956628701747</v>
      </c>
      <c r="AH10" s="36">
        <v>1734</v>
      </c>
      <c r="AI10" s="36">
        <v>3249.6</v>
      </c>
      <c r="AJ10" s="36">
        <f aca="true" t="shared" si="11" ref="AJ10:AJ30">AI10/AH10*100</f>
        <v>187.40484429065742</v>
      </c>
      <c r="AK10" s="36">
        <v>371</v>
      </c>
      <c r="AL10" s="36">
        <v>387.5</v>
      </c>
      <c r="AM10" s="36">
        <f>AL10/AK10*100</f>
        <v>104.44743935309972</v>
      </c>
      <c r="AN10" s="36">
        <v>111.12704330369947</v>
      </c>
      <c r="AO10" s="36">
        <v>58</v>
      </c>
      <c r="AP10" s="36">
        <v>40.5</v>
      </c>
      <c r="AQ10" s="36">
        <f aca="true" t="shared" si="12" ref="AQ10:AQ30">AP10/AO10*100</f>
        <v>69.82758620689656</v>
      </c>
      <c r="AR10" s="41">
        <v>515.7</v>
      </c>
      <c r="AS10" s="41">
        <v>534.1</v>
      </c>
      <c r="AT10" s="42">
        <f aca="true" t="shared" si="13" ref="AT10:AT32">AS10/AR10*100</f>
        <v>103.56796587163079</v>
      </c>
      <c r="AU10" s="42">
        <v>114.44182558388687</v>
      </c>
      <c r="AV10" s="37">
        <v>40.5</v>
      </c>
      <c r="AW10" s="37">
        <v>43.4</v>
      </c>
      <c r="AX10" s="42">
        <f aca="true" t="shared" si="14" ref="AX10:AX32">AW10/AV10*100</f>
        <v>107.16049382716048</v>
      </c>
      <c r="AY10" s="36">
        <v>100.02672546268457</v>
      </c>
      <c r="AZ10" s="77">
        <v>16638</v>
      </c>
      <c r="BA10" s="77">
        <v>15420</v>
      </c>
      <c r="BB10" s="82">
        <f aca="true" t="shared" si="15" ref="BB10:BB30">BA10/AZ10*100</f>
        <v>92.67940858276235</v>
      </c>
      <c r="BC10" s="82">
        <v>1285</v>
      </c>
      <c r="BD10" s="119">
        <v>32</v>
      </c>
      <c r="BE10" s="77">
        <v>21</v>
      </c>
      <c r="BF10" s="77">
        <v>32</v>
      </c>
      <c r="BG10" s="82">
        <f aca="true" t="shared" si="16" ref="BG10:BG30">BF10/BE10*100</f>
        <v>152.38095238095238</v>
      </c>
      <c r="BH10" s="82">
        <v>91.42857142857143</v>
      </c>
      <c r="BI10" s="82">
        <v>50</v>
      </c>
      <c r="BJ10" s="82"/>
      <c r="BK10" s="82"/>
      <c r="BL10" s="82"/>
      <c r="BM10" s="125">
        <f t="shared" si="0"/>
        <v>799.9068873532987</v>
      </c>
      <c r="BN10" s="125">
        <f t="shared" si="1"/>
        <v>79.99068873532987</v>
      </c>
      <c r="BO10" s="125">
        <f aca="true" t="shared" si="17" ref="BO10:BO29">D10*10/100</f>
        <v>20.338383838383837</v>
      </c>
      <c r="BP10" s="125">
        <f aca="true" t="shared" si="18" ref="BP10:BP29">K10*10/100</f>
        <v>7.599173553719009</v>
      </c>
      <c r="BQ10" s="125">
        <f aca="true" t="shared" si="19" ref="BQ10:BQ29">R10*8/100</f>
        <v>10.331428571428573</v>
      </c>
      <c r="BR10" s="125">
        <f aca="true" t="shared" si="20" ref="BR10:BR29">Y10*12/100</f>
        <v>5.556164383561644</v>
      </c>
      <c r="BS10" s="125">
        <f aca="true" t="shared" si="21" ref="BS10:BS29">AT10*20/100</f>
        <v>20.713593174326157</v>
      </c>
      <c r="BT10" s="125">
        <f aca="true" t="shared" si="22" ref="BT10:BT29">BB10*10/100</f>
        <v>9.267940858276235</v>
      </c>
      <c r="BU10" s="125">
        <f aca="true" t="shared" si="23" ref="BU10:BU29">BG10*10/100</f>
        <v>15.238095238095239</v>
      </c>
      <c r="BV10" s="125">
        <f aca="true" t="shared" si="24" ref="BV10:BV29">SUM(BO10:BU10)</f>
        <v>89.0447796177907</v>
      </c>
      <c r="BW10" s="9">
        <v>80</v>
      </c>
      <c r="BX10" s="143">
        <f aca="true" t="shared" si="25" ref="BX10:BX29">BV10/BW10*100</f>
        <v>111.30597452223836</v>
      </c>
    </row>
    <row r="11" spans="1:76" ht="18">
      <c r="A11" s="35" t="s">
        <v>4</v>
      </c>
      <c r="B11" s="36">
        <v>47</v>
      </c>
      <c r="C11" s="36">
        <v>66.8</v>
      </c>
      <c r="D11" s="36">
        <f t="shared" si="2"/>
        <v>142.12765957446805</v>
      </c>
      <c r="E11" s="36">
        <v>90.76086956521739</v>
      </c>
      <c r="F11" s="52"/>
      <c r="G11" s="39"/>
      <c r="H11" s="36"/>
      <c r="I11" s="39">
        <v>0</v>
      </c>
      <c r="J11" s="39">
        <v>0</v>
      </c>
      <c r="K11" s="36"/>
      <c r="L11" s="36"/>
      <c r="M11" s="52"/>
      <c r="N11" s="39"/>
      <c r="O11" s="36"/>
      <c r="P11" s="14">
        <v>9</v>
      </c>
      <c r="Q11" s="14">
        <v>11.3</v>
      </c>
      <c r="R11" s="36">
        <f t="shared" si="6"/>
        <v>125.55555555555556</v>
      </c>
      <c r="S11" s="36">
        <v>76.35135135135135</v>
      </c>
      <c r="T11" s="37"/>
      <c r="U11" s="37"/>
      <c r="V11" s="36"/>
      <c r="W11" s="36">
        <v>0</v>
      </c>
      <c r="X11" s="36">
        <v>0</v>
      </c>
      <c r="Y11" s="36"/>
      <c r="Z11" s="36"/>
      <c r="AA11" s="37"/>
      <c r="AB11" s="36"/>
      <c r="AC11" s="36"/>
      <c r="AD11" s="36">
        <v>1559</v>
      </c>
      <c r="AE11" s="36">
        <v>1419.3</v>
      </c>
      <c r="AF11" s="36">
        <f t="shared" si="10"/>
        <v>91.03912764592688</v>
      </c>
      <c r="AG11" s="36">
        <v>76.10348239787257</v>
      </c>
      <c r="AH11" s="36"/>
      <c r="AI11" s="36">
        <v>0</v>
      </c>
      <c r="AJ11" s="36"/>
      <c r="AK11" s="36">
        <v>51</v>
      </c>
      <c r="AL11" s="36">
        <v>63</v>
      </c>
      <c r="AM11" s="36">
        <f aca="true" t="shared" si="26" ref="AM11:AM30">AL11/AK11*100</f>
        <v>123.52941176470588</v>
      </c>
      <c r="AN11" s="36">
        <v>116.66666666666667</v>
      </c>
      <c r="AO11" s="36"/>
      <c r="AP11" s="36"/>
      <c r="AQ11" s="36"/>
      <c r="AR11" s="41">
        <v>55.3</v>
      </c>
      <c r="AS11" s="41">
        <v>57.1</v>
      </c>
      <c r="AT11" s="42">
        <f t="shared" si="13"/>
        <v>103.25497287522604</v>
      </c>
      <c r="AU11" s="42">
        <v>73.67741935483872</v>
      </c>
      <c r="AV11" s="37"/>
      <c r="AW11" s="37"/>
      <c r="AX11" s="42"/>
      <c r="AY11" s="36"/>
      <c r="AZ11" s="77">
        <v>50</v>
      </c>
      <c r="BA11" s="77">
        <v>50</v>
      </c>
      <c r="BB11" s="82">
        <f t="shared" si="15"/>
        <v>100</v>
      </c>
      <c r="BC11" s="82">
        <v>166.66666666666669</v>
      </c>
      <c r="BD11" s="119">
        <v>7</v>
      </c>
      <c r="BE11" s="77">
        <v>5</v>
      </c>
      <c r="BF11" s="77"/>
      <c r="BG11" s="82"/>
      <c r="BH11" s="82"/>
      <c r="BI11" s="82"/>
      <c r="BJ11" s="82"/>
      <c r="BK11" s="82"/>
      <c r="BL11" s="82"/>
      <c r="BM11" s="125">
        <f t="shared" si="0"/>
        <v>367.6832151300236</v>
      </c>
      <c r="BN11" s="125">
        <f t="shared" si="1"/>
        <v>36.76832151300236</v>
      </c>
      <c r="BO11" s="125">
        <f t="shared" si="17"/>
        <v>14.212765957446804</v>
      </c>
      <c r="BP11" s="125">
        <f t="shared" si="18"/>
        <v>0</v>
      </c>
      <c r="BQ11" s="125">
        <f t="shared" si="19"/>
        <v>10.044444444444444</v>
      </c>
      <c r="BR11" s="125">
        <f t="shared" si="20"/>
        <v>0</v>
      </c>
      <c r="BS11" s="125">
        <f t="shared" si="21"/>
        <v>20.65099457504521</v>
      </c>
      <c r="BT11" s="125">
        <f t="shared" si="22"/>
        <v>10</v>
      </c>
      <c r="BU11" s="125">
        <f t="shared" si="23"/>
        <v>0</v>
      </c>
      <c r="BV11" s="125">
        <f t="shared" si="24"/>
        <v>54.90820497693646</v>
      </c>
      <c r="BW11" s="9">
        <v>50</v>
      </c>
      <c r="BX11" s="143">
        <f t="shared" si="25"/>
        <v>109.81640995387292</v>
      </c>
    </row>
    <row r="12" spans="1:76" ht="18">
      <c r="A12" s="35" t="s">
        <v>5</v>
      </c>
      <c r="B12" s="36">
        <v>98</v>
      </c>
      <c r="C12" s="36">
        <v>185</v>
      </c>
      <c r="D12" s="36">
        <f t="shared" si="2"/>
        <v>188.77551020408163</v>
      </c>
      <c r="E12" s="36">
        <v>107.37086477074868</v>
      </c>
      <c r="F12" s="52">
        <v>15</v>
      </c>
      <c r="G12" s="39">
        <v>21.8</v>
      </c>
      <c r="H12" s="36">
        <f t="shared" si="3"/>
        <v>145.33333333333334</v>
      </c>
      <c r="I12" s="39">
        <v>0</v>
      </c>
      <c r="J12" s="39">
        <v>0</v>
      </c>
      <c r="K12" s="36"/>
      <c r="L12" s="36"/>
      <c r="M12" s="52"/>
      <c r="N12" s="39"/>
      <c r="O12" s="36"/>
      <c r="P12" s="14">
        <v>17</v>
      </c>
      <c r="Q12" s="14">
        <v>17.4</v>
      </c>
      <c r="R12" s="36">
        <f t="shared" si="6"/>
        <v>102.35294117647058</v>
      </c>
      <c r="S12" s="36">
        <v>69.04761904761905</v>
      </c>
      <c r="T12" s="37">
        <v>2</v>
      </c>
      <c r="U12" s="37">
        <v>4.4</v>
      </c>
      <c r="V12" s="36">
        <f t="shared" si="7"/>
        <v>220.00000000000003</v>
      </c>
      <c r="W12" s="36">
        <v>0</v>
      </c>
      <c r="X12" s="36">
        <v>0</v>
      </c>
      <c r="Y12" s="36"/>
      <c r="Z12" s="36"/>
      <c r="AA12" s="37"/>
      <c r="AB12" s="36"/>
      <c r="AC12" s="36"/>
      <c r="AD12" s="36">
        <v>1768</v>
      </c>
      <c r="AE12" s="36">
        <v>1768.1</v>
      </c>
      <c r="AF12" s="36">
        <f t="shared" si="10"/>
        <v>100.00565610859728</v>
      </c>
      <c r="AG12" s="36">
        <v>103.97350439206463</v>
      </c>
      <c r="AH12" s="36">
        <v>264</v>
      </c>
      <c r="AI12" s="36">
        <v>229.1</v>
      </c>
      <c r="AJ12" s="36">
        <f t="shared" si="11"/>
        <v>86.78030303030303</v>
      </c>
      <c r="AK12" s="36">
        <v>92</v>
      </c>
      <c r="AL12" s="36">
        <v>64</v>
      </c>
      <c r="AM12" s="36">
        <f t="shared" si="26"/>
        <v>69.56521739130434</v>
      </c>
      <c r="AN12" s="36">
        <v>142.22222222222223</v>
      </c>
      <c r="AO12" s="36">
        <v>13</v>
      </c>
      <c r="AP12" s="36">
        <v>7</v>
      </c>
      <c r="AQ12" s="36">
        <f t="shared" si="12"/>
        <v>53.84615384615385</v>
      </c>
      <c r="AR12" s="41">
        <v>141.9</v>
      </c>
      <c r="AS12" s="41">
        <v>148.6</v>
      </c>
      <c r="AT12" s="42">
        <f t="shared" si="13"/>
        <v>104.72163495419309</v>
      </c>
      <c r="AU12" s="42">
        <v>112.74658573596356</v>
      </c>
      <c r="AV12" s="37">
        <v>21.4</v>
      </c>
      <c r="AW12" s="37">
        <v>22.6</v>
      </c>
      <c r="AX12" s="42">
        <f t="shared" si="14"/>
        <v>105.60747663551405</v>
      </c>
      <c r="AY12" s="36">
        <v>100.37220843672459</v>
      </c>
      <c r="AZ12" s="77">
        <v>474</v>
      </c>
      <c r="BA12" s="77"/>
      <c r="BB12" s="82">
        <f t="shared" si="15"/>
        <v>0</v>
      </c>
      <c r="BC12" s="82">
        <v>0</v>
      </c>
      <c r="BD12" s="119">
        <v>12</v>
      </c>
      <c r="BE12" s="77">
        <v>8</v>
      </c>
      <c r="BF12" s="77">
        <v>14</v>
      </c>
      <c r="BG12" s="82">
        <f t="shared" si="16"/>
        <v>175</v>
      </c>
      <c r="BH12" s="82">
        <v>140</v>
      </c>
      <c r="BI12" s="82"/>
      <c r="BJ12" s="82"/>
      <c r="BK12" s="82"/>
      <c r="BL12" s="82"/>
      <c r="BM12" s="125">
        <f t="shared" si="0"/>
        <v>566.5006598172768</v>
      </c>
      <c r="BN12" s="125">
        <f t="shared" si="1"/>
        <v>56.65006598172768</v>
      </c>
      <c r="BO12" s="125">
        <f t="shared" si="17"/>
        <v>18.877551020408163</v>
      </c>
      <c r="BP12" s="125">
        <f t="shared" si="18"/>
        <v>0</v>
      </c>
      <c r="BQ12" s="125">
        <f t="shared" si="19"/>
        <v>8.188235294117646</v>
      </c>
      <c r="BR12" s="125">
        <f t="shared" si="20"/>
        <v>0</v>
      </c>
      <c r="BS12" s="125">
        <f t="shared" si="21"/>
        <v>20.94432699083862</v>
      </c>
      <c r="BT12" s="125">
        <f t="shared" si="22"/>
        <v>0</v>
      </c>
      <c r="BU12" s="125">
        <f t="shared" si="23"/>
        <v>17.5</v>
      </c>
      <c r="BV12" s="125">
        <f t="shared" si="24"/>
        <v>65.51011330536443</v>
      </c>
      <c r="BW12" s="9">
        <v>50</v>
      </c>
      <c r="BX12" s="143">
        <f t="shared" si="25"/>
        <v>131.02022661072886</v>
      </c>
    </row>
    <row r="13" spans="1:76" ht="18">
      <c r="A13" s="35" t="s">
        <v>6</v>
      </c>
      <c r="B13" s="36">
        <v>11</v>
      </c>
      <c r="C13" s="36">
        <v>13.3</v>
      </c>
      <c r="D13" s="36">
        <f t="shared" si="2"/>
        <v>120.90909090909092</v>
      </c>
      <c r="E13" s="36">
        <v>65.51724137931035</v>
      </c>
      <c r="F13" s="52">
        <v>3</v>
      </c>
      <c r="G13" s="39">
        <v>3.7</v>
      </c>
      <c r="H13" s="36">
        <f t="shared" si="3"/>
        <v>123.33333333333334</v>
      </c>
      <c r="I13" s="39">
        <v>1887</v>
      </c>
      <c r="J13" s="39">
        <v>1971.3</v>
      </c>
      <c r="K13" s="36">
        <f t="shared" si="4"/>
        <v>104.46740858505564</v>
      </c>
      <c r="L13" s="36">
        <v>103.82913725903298</v>
      </c>
      <c r="M13" s="52">
        <v>184</v>
      </c>
      <c r="N13" s="39">
        <v>227.4</v>
      </c>
      <c r="O13" s="36">
        <f t="shared" si="5"/>
        <v>123.58695652173914</v>
      </c>
      <c r="P13" s="14">
        <v>6</v>
      </c>
      <c r="Q13" s="14">
        <v>6.5</v>
      </c>
      <c r="R13" s="36">
        <f t="shared" si="6"/>
        <v>108.33333333333333</v>
      </c>
      <c r="S13" s="36">
        <v>92.85714285714286</v>
      </c>
      <c r="T13" s="37">
        <v>1</v>
      </c>
      <c r="U13" s="37">
        <v>1.5</v>
      </c>
      <c r="V13" s="36">
        <f t="shared" si="7"/>
        <v>150</v>
      </c>
      <c r="W13" s="36">
        <v>123</v>
      </c>
      <c r="X13" s="36">
        <v>132.4</v>
      </c>
      <c r="Y13" s="36">
        <f t="shared" si="8"/>
        <v>107.64227642276423</v>
      </c>
      <c r="Z13" s="36">
        <v>112.77683134582621</v>
      </c>
      <c r="AA13" s="37">
        <v>14</v>
      </c>
      <c r="AB13" s="36">
        <v>14.2</v>
      </c>
      <c r="AC13" s="36">
        <f t="shared" si="9"/>
        <v>101.42857142857142</v>
      </c>
      <c r="AD13" s="36">
        <v>6805</v>
      </c>
      <c r="AE13" s="36">
        <v>6805</v>
      </c>
      <c r="AF13" s="36">
        <f t="shared" si="10"/>
        <v>100</v>
      </c>
      <c r="AG13" s="36">
        <v>109.7028951071198</v>
      </c>
      <c r="AH13" s="36">
        <v>1074</v>
      </c>
      <c r="AI13" s="36">
        <v>1091.8</v>
      </c>
      <c r="AJ13" s="36">
        <f t="shared" si="11"/>
        <v>101.65735567970205</v>
      </c>
      <c r="AK13" s="36">
        <v>203</v>
      </c>
      <c r="AL13" s="36">
        <v>239</v>
      </c>
      <c r="AM13" s="36">
        <f t="shared" si="26"/>
        <v>117.73399014778325</v>
      </c>
      <c r="AN13" s="36">
        <v>95.2191235059761</v>
      </c>
      <c r="AO13" s="36">
        <v>27</v>
      </c>
      <c r="AP13" s="36">
        <v>32.8</v>
      </c>
      <c r="AQ13" s="36">
        <f t="shared" si="12"/>
        <v>121.48148148148148</v>
      </c>
      <c r="AR13" s="41">
        <v>392.3</v>
      </c>
      <c r="AS13" s="41">
        <v>410.7</v>
      </c>
      <c r="AT13" s="42">
        <f t="shared" si="13"/>
        <v>104.69028804486362</v>
      </c>
      <c r="AU13" s="42">
        <v>111.90735694822888</v>
      </c>
      <c r="AV13" s="37">
        <v>45.6</v>
      </c>
      <c r="AW13" s="37">
        <v>50.4</v>
      </c>
      <c r="AX13" s="42">
        <f t="shared" si="14"/>
        <v>110.52631578947367</v>
      </c>
      <c r="AY13" s="36">
        <v>100.1285583103765</v>
      </c>
      <c r="AZ13" s="77">
        <v>1000</v>
      </c>
      <c r="BA13" s="77">
        <v>9633.5</v>
      </c>
      <c r="BB13" s="82">
        <f t="shared" si="15"/>
        <v>963.35</v>
      </c>
      <c r="BC13" s="82">
        <v>278.4248554913295</v>
      </c>
      <c r="BD13" s="119">
        <v>2</v>
      </c>
      <c r="BE13" s="77">
        <v>1</v>
      </c>
      <c r="BF13" s="77">
        <v>5</v>
      </c>
      <c r="BG13" s="82"/>
      <c r="BH13" s="82"/>
      <c r="BI13" s="82"/>
      <c r="BJ13" s="82"/>
      <c r="BK13" s="82"/>
      <c r="BL13" s="82"/>
      <c r="BM13" s="125">
        <f t="shared" si="0"/>
        <v>1504.8306675606207</v>
      </c>
      <c r="BN13" s="125">
        <f t="shared" si="1"/>
        <v>150.48306675606207</v>
      </c>
      <c r="BO13" s="125">
        <f t="shared" si="17"/>
        <v>12.090909090909092</v>
      </c>
      <c r="BP13" s="125">
        <f t="shared" si="18"/>
        <v>10.446740858505564</v>
      </c>
      <c r="BQ13" s="125">
        <f t="shared" si="19"/>
        <v>8.666666666666666</v>
      </c>
      <c r="BR13" s="125">
        <f t="shared" si="20"/>
        <v>12.917073170731708</v>
      </c>
      <c r="BS13" s="125">
        <f t="shared" si="21"/>
        <v>20.938057608972724</v>
      </c>
      <c r="BT13" s="125">
        <f t="shared" si="22"/>
        <v>96.335</v>
      </c>
      <c r="BU13" s="125">
        <f t="shared" si="23"/>
        <v>0</v>
      </c>
      <c r="BV13" s="125">
        <f t="shared" si="24"/>
        <v>161.39444739578573</v>
      </c>
      <c r="BW13" s="9">
        <v>70</v>
      </c>
      <c r="BX13" s="143">
        <f t="shared" si="25"/>
        <v>230.5634962796939</v>
      </c>
    </row>
    <row r="14" spans="1:76" ht="18">
      <c r="A14" s="35" t="s">
        <v>7</v>
      </c>
      <c r="B14" s="36">
        <v>55</v>
      </c>
      <c r="C14" s="36">
        <v>76</v>
      </c>
      <c r="D14" s="36">
        <f t="shared" si="2"/>
        <v>138.1818181818182</v>
      </c>
      <c r="E14" s="36">
        <v>84.070796460177</v>
      </c>
      <c r="F14" s="52">
        <v>9</v>
      </c>
      <c r="G14" s="39">
        <v>8.5</v>
      </c>
      <c r="H14" s="36">
        <f t="shared" si="3"/>
        <v>94.44444444444444</v>
      </c>
      <c r="I14" s="39">
        <v>450</v>
      </c>
      <c r="J14" s="39">
        <v>468.9</v>
      </c>
      <c r="K14" s="36">
        <f t="shared" si="4"/>
        <v>104.2</v>
      </c>
      <c r="L14" s="36">
        <v>96.02703256194961</v>
      </c>
      <c r="M14" s="52">
        <v>50</v>
      </c>
      <c r="N14" s="39">
        <v>41.5</v>
      </c>
      <c r="O14" s="36">
        <f t="shared" si="5"/>
        <v>83</v>
      </c>
      <c r="P14" s="14">
        <v>15</v>
      </c>
      <c r="Q14" s="14">
        <v>15</v>
      </c>
      <c r="R14" s="36">
        <f t="shared" si="6"/>
        <v>100</v>
      </c>
      <c r="S14" s="36">
        <v>88.75739644970415</v>
      </c>
      <c r="T14" s="37">
        <v>2</v>
      </c>
      <c r="U14" s="37">
        <v>2</v>
      </c>
      <c r="V14" s="36">
        <f t="shared" si="7"/>
        <v>100</v>
      </c>
      <c r="W14" s="36">
        <v>43</v>
      </c>
      <c r="X14" s="36">
        <v>8.9</v>
      </c>
      <c r="Y14" s="36">
        <f t="shared" si="8"/>
        <v>20.697674418604652</v>
      </c>
      <c r="Z14" s="36">
        <v>22.139303482587064</v>
      </c>
      <c r="AA14" s="37">
        <v>7</v>
      </c>
      <c r="AB14" s="36"/>
      <c r="AC14" s="36">
        <f t="shared" si="9"/>
        <v>0</v>
      </c>
      <c r="AD14" s="36">
        <v>4857</v>
      </c>
      <c r="AE14" s="36">
        <v>4857</v>
      </c>
      <c r="AF14" s="36">
        <f t="shared" si="10"/>
        <v>100</v>
      </c>
      <c r="AG14" s="36">
        <v>103.99700709589116</v>
      </c>
      <c r="AH14" s="36">
        <v>690</v>
      </c>
      <c r="AI14" s="36">
        <v>618.8</v>
      </c>
      <c r="AJ14" s="36">
        <f t="shared" si="11"/>
        <v>89.68115942028984</v>
      </c>
      <c r="AK14" s="36">
        <v>201</v>
      </c>
      <c r="AL14" s="36">
        <v>205</v>
      </c>
      <c r="AM14" s="36">
        <f t="shared" si="26"/>
        <v>101.99004975124377</v>
      </c>
      <c r="AN14" s="36">
        <v>92.76018099547511</v>
      </c>
      <c r="AO14" s="36">
        <v>26</v>
      </c>
      <c r="AP14" s="36">
        <v>24</v>
      </c>
      <c r="AQ14" s="36">
        <f t="shared" si="12"/>
        <v>92.3076923076923</v>
      </c>
      <c r="AR14" s="41">
        <v>342.2</v>
      </c>
      <c r="AS14" s="41">
        <v>364.4</v>
      </c>
      <c r="AT14" s="42">
        <f t="shared" si="13"/>
        <v>106.4874342489772</v>
      </c>
      <c r="AU14" s="42">
        <v>90.108803165183</v>
      </c>
      <c r="AV14" s="37">
        <v>15.2</v>
      </c>
      <c r="AW14" s="37">
        <v>14.3</v>
      </c>
      <c r="AX14" s="42">
        <f t="shared" si="14"/>
        <v>94.07894736842107</v>
      </c>
      <c r="AY14" s="36">
        <v>93.11322091540313</v>
      </c>
      <c r="AZ14" s="77">
        <v>595</v>
      </c>
      <c r="BA14" s="77">
        <v>330</v>
      </c>
      <c r="BB14" s="82">
        <f t="shared" si="15"/>
        <v>55.46218487394958</v>
      </c>
      <c r="BC14" s="82">
        <v>51.5625</v>
      </c>
      <c r="BD14" s="119">
        <v>9</v>
      </c>
      <c r="BE14" s="77">
        <v>6</v>
      </c>
      <c r="BF14" s="77"/>
      <c r="BG14" s="82">
        <f t="shared" si="16"/>
        <v>0</v>
      </c>
      <c r="BH14" s="82">
        <v>0</v>
      </c>
      <c r="BI14" s="82"/>
      <c r="BJ14" s="82"/>
      <c r="BK14" s="82"/>
      <c r="BL14" s="82"/>
      <c r="BM14" s="125">
        <f t="shared" si="0"/>
        <v>511.65489838977555</v>
      </c>
      <c r="BN14" s="125">
        <f t="shared" si="1"/>
        <v>51.16548983897756</v>
      </c>
      <c r="BO14" s="125">
        <f t="shared" si="17"/>
        <v>13.81818181818182</v>
      </c>
      <c r="BP14" s="125">
        <f t="shared" si="18"/>
        <v>10.42</v>
      </c>
      <c r="BQ14" s="125">
        <f t="shared" si="19"/>
        <v>8</v>
      </c>
      <c r="BR14" s="125">
        <f t="shared" si="20"/>
        <v>2.4837209302325585</v>
      </c>
      <c r="BS14" s="125">
        <f t="shared" si="21"/>
        <v>21.29748684979544</v>
      </c>
      <c r="BT14" s="125">
        <f t="shared" si="22"/>
        <v>5.546218487394958</v>
      </c>
      <c r="BU14" s="125">
        <f t="shared" si="23"/>
        <v>0</v>
      </c>
      <c r="BV14" s="125">
        <f t="shared" si="24"/>
        <v>61.56560808560478</v>
      </c>
      <c r="BW14" s="9">
        <v>80</v>
      </c>
      <c r="BX14" s="143">
        <f t="shared" si="25"/>
        <v>76.95701010700597</v>
      </c>
    </row>
    <row r="15" spans="1:76" ht="18">
      <c r="A15" s="35" t="s">
        <v>8</v>
      </c>
      <c r="B15" s="36">
        <v>148</v>
      </c>
      <c r="C15" s="36">
        <v>225.4</v>
      </c>
      <c r="D15" s="36">
        <f t="shared" si="2"/>
        <v>152.29729729729732</v>
      </c>
      <c r="E15" s="36">
        <v>78.86634009797062</v>
      </c>
      <c r="F15" s="52">
        <v>14</v>
      </c>
      <c r="G15" s="39">
        <v>21</v>
      </c>
      <c r="H15" s="36">
        <f t="shared" si="3"/>
        <v>150</v>
      </c>
      <c r="I15" s="39">
        <v>667</v>
      </c>
      <c r="J15" s="39">
        <v>663</v>
      </c>
      <c r="K15" s="36">
        <f t="shared" si="4"/>
        <v>99.40029985007496</v>
      </c>
      <c r="L15" s="36">
        <v>100.33292978208233</v>
      </c>
      <c r="M15" s="52">
        <v>70</v>
      </c>
      <c r="N15" s="39">
        <v>58.1</v>
      </c>
      <c r="O15" s="36">
        <f t="shared" si="5"/>
        <v>83</v>
      </c>
      <c r="P15" s="14">
        <v>51</v>
      </c>
      <c r="Q15" s="14">
        <v>65.9</v>
      </c>
      <c r="R15" s="36">
        <f t="shared" si="6"/>
        <v>129.2156862745098</v>
      </c>
      <c r="S15" s="36">
        <v>111.12984822934233</v>
      </c>
      <c r="T15" s="37">
        <v>9</v>
      </c>
      <c r="U15" s="37">
        <v>10</v>
      </c>
      <c r="V15" s="36">
        <f t="shared" si="7"/>
        <v>111.11111111111111</v>
      </c>
      <c r="W15" s="36">
        <v>30</v>
      </c>
      <c r="X15" s="36">
        <v>22</v>
      </c>
      <c r="Y15" s="36">
        <f t="shared" si="8"/>
        <v>73.33333333333333</v>
      </c>
      <c r="Z15" s="36"/>
      <c r="AA15" s="37">
        <v>4</v>
      </c>
      <c r="AB15" s="36"/>
      <c r="AC15" s="36">
        <f t="shared" si="9"/>
        <v>0</v>
      </c>
      <c r="AD15" s="36">
        <v>147100</v>
      </c>
      <c r="AE15" s="36">
        <v>140019.2</v>
      </c>
      <c r="AF15" s="36">
        <f t="shared" si="10"/>
        <v>95.18640380693407</v>
      </c>
      <c r="AG15" s="36">
        <v>98.93847028367304</v>
      </c>
      <c r="AH15" s="36">
        <v>18845</v>
      </c>
      <c r="AI15" s="36">
        <v>16367.8</v>
      </c>
      <c r="AJ15" s="36">
        <f t="shared" si="11"/>
        <v>86.85486866542848</v>
      </c>
      <c r="AK15" s="36">
        <v>1346</v>
      </c>
      <c r="AL15" s="36">
        <v>1156.9</v>
      </c>
      <c r="AM15" s="36">
        <f>AL15/AK15*100</f>
        <v>85.95096582466569</v>
      </c>
      <c r="AN15" s="36">
        <v>87.20132659983419</v>
      </c>
      <c r="AO15" s="36">
        <v>150</v>
      </c>
      <c r="AP15" s="36">
        <v>175</v>
      </c>
      <c r="AQ15" s="36">
        <f t="shared" si="12"/>
        <v>116.66666666666667</v>
      </c>
      <c r="AR15" s="41">
        <v>1375.2</v>
      </c>
      <c r="AS15" s="41">
        <v>1443</v>
      </c>
      <c r="AT15" s="42">
        <f t="shared" si="13"/>
        <v>104.93019197207678</v>
      </c>
      <c r="AU15" s="42">
        <v>111.92119754905762</v>
      </c>
      <c r="AV15" s="37">
        <v>110.8</v>
      </c>
      <c r="AW15" s="37">
        <v>121.2</v>
      </c>
      <c r="AX15" s="42">
        <f t="shared" si="14"/>
        <v>109.38628158844766</v>
      </c>
      <c r="AY15" s="36">
        <v>100.04416961130742</v>
      </c>
      <c r="AZ15" s="77">
        <v>10099</v>
      </c>
      <c r="BA15" s="77">
        <v>3640</v>
      </c>
      <c r="BB15" s="82">
        <f t="shared" si="15"/>
        <v>36.04317259134568</v>
      </c>
      <c r="BC15" s="82">
        <v>97.22222222222221</v>
      </c>
      <c r="BD15" s="119">
        <v>25</v>
      </c>
      <c r="BE15" s="77">
        <v>16</v>
      </c>
      <c r="BF15" s="77">
        <v>14</v>
      </c>
      <c r="BG15" s="82">
        <f t="shared" si="16"/>
        <v>87.5</v>
      </c>
      <c r="BH15" s="82">
        <v>40</v>
      </c>
      <c r="BI15" s="82">
        <v>450</v>
      </c>
      <c r="BJ15" s="82">
        <v>401</v>
      </c>
      <c r="BK15" s="82">
        <f>BJ15/BI15*100</f>
        <v>89.11111111111111</v>
      </c>
      <c r="BL15" s="82">
        <v>117.94117647058823</v>
      </c>
      <c r="BM15" s="125">
        <f t="shared" si="0"/>
        <v>677.8339589578685</v>
      </c>
      <c r="BN15" s="125">
        <f t="shared" si="1"/>
        <v>67.78339589578685</v>
      </c>
      <c r="BO15" s="125">
        <f t="shared" si="17"/>
        <v>15.229729729729732</v>
      </c>
      <c r="BP15" s="125">
        <f t="shared" si="18"/>
        <v>9.940029985007495</v>
      </c>
      <c r="BQ15" s="125">
        <f t="shared" si="19"/>
        <v>10.337254901960785</v>
      </c>
      <c r="BR15" s="125">
        <f t="shared" si="20"/>
        <v>8.8</v>
      </c>
      <c r="BS15" s="125">
        <f t="shared" si="21"/>
        <v>20.986038394415356</v>
      </c>
      <c r="BT15" s="125">
        <f t="shared" si="22"/>
        <v>3.6043172591345685</v>
      </c>
      <c r="BU15" s="125">
        <f t="shared" si="23"/>
        <v>8.75</v>
      </c>
      <c r="BV15" s="125">
        <f t="shared" si="24"/>
        <v>77.64737027024795</v>
      </c>
      <c r="BW15" s="9">
        <v>80</v>
      </c>
      <c r="BX15" s="143">
        <f t="shared" si="25"/>
        <v>97.05921283780994</v>
      </c>
    </row>
    <row r="16" spans="1:76" ht="18">
      <c r="A16" s="35" t="s">
        <v>9</v>
      </c>
      <c r="B16" s="36">
        <v>40</v>
      </c>
      <c r="C16" s="36">
        <v>46.8</v>
      </c>
      <c r="D16" s="36">
        <f t="shared" si="2"/>
        <v>117</v>
      </c>
      <c r="E16" s="36">
        <v>46.66001994017946</v>
      </c>
      <c r="F16" s="52"/>
      <c r="G16" s="39"/>
      <c r="H16" s="36"/>
      <c r="I16" s="39">
        <v>10</v>
      </c>
      <c r="J16" s="39">
        <v>32.8</v>
      </c>
      <c r="K16" s="36">
        <f t="shared" si="4"/>
        <v>328</v>
      </c>
      <c r="L16" s="36">
        <v>40.39408866995073</v>
      </c>
      <c r="M16" s="52"/>
      <c r="N16" s="39">
        <v>2.9</v>
      </c>
      <c r="O16" s="36"/>
      <c r="P16" s="14">
        <v>7</v>
      </c>
      <c r="Q16" s="14">
        <v>5.7</v>
      </c>
      <c r="R16" s="36">
        <f t="shared" si="6"/>
        <v>81.42857142857143</v>
      </c>
      <c r="S16" s="36">
        <v>51.81818181818182</v>
      </c>
      <c r="T16" s="37"/>
      <c r="U16" s="37"/>
      <c r="V16" s="36"/>
      <c r="W16" s="36">
        <v>0</v>
      </c>
      <c r="X16" s="36">
        <v>0</v>
      </c>
      <c r="Y16" s="36"/>
      <c r="Z16" s="36"/>
      <c r="AA16" s="37"/>
      <c r="AB16" s="36"/>
      <c r="AC16" s="36"/>
      <c r="AD16" s="36">
        <v>1353</v>
      </c>
      <c r="AE16" s="36">
        <v>1216.4</v>
      </c>
      <c r="AF16" s="36">
        <f t="shared" si="10"/>
        <v>89.90391722099041</v>
      </c>
      <c r="AG16" s="36">
        <v>79.07611739383994</v>
      </c>
      <c r="AH16" s="36"/>
      <c r="AI16" s="36">
        <v>0</v>
      </c>
      <c r="AJ16" s="36"/>
      <c r="AK16" s="36">
        <v>38</v>
      </c>
      <c r="AL16" s="36">
        <v>31.5</v>
      </c>
      <c r="AM16" s="36">
        <f t="shared" si="26"/>
        <v>82.89473684210526</v>
      </c>
      <c r="AN16" s="36">
        <v>70.78651685393258</v>
      </c>
      <c r="AO16" s="36"/>
      <c r="AP16" s="36"/>
      <c r="AQ16" s="36"/>
      <c r="AR16" s="41">
        <v>48.6</v>
      </c>
      <c r="AS16" s="41">
        <v>50.9</v>
      </c>
      <c r="AT16" s="42">
        <f t="shared" si="13"/>
        <v>104.73251028806582</v>
      </c>
      <c r="AU16" s="42">
        <v>77.94793261868301</v>
      </c>
      <c r="AV16" s="37"/>
      <c r="AW16" s="37"/>
      <c r="AX16" s="42"/>
      <c r="AY16" s="36"/>
      <c r="AZ16" s="77">
        <v>0</v>
      </c>
      <c r="BA16" s="77"/>
      <c r="BB16" s="82"/>
      <c r="BC16" s="82">
        <v>0</v>
      </c>
      <c r="BD16" s="119">
        <v>6</v>
      </c>
      <c r="BE16" s="77">
        <v>4</v>
      </c>
      <c r="BF16" s="77"/>
      <c r="BG16" s="82">
        <f t="shared" si="16"/>
        <v>0</v>
      </c>
      <c r="BH16" s="82">
        <v>0</v>
      </c>
      <c r="BI16" s="82"/>
      <c r="BJ16" s="82"/>
      <c r="BK16" s="82"/>
      <c r="BL16" s="82"/>
      <c r="BM16" s="125">
        <f t="shared" si="0"/>
        <v>526.4285714285714</v>
      </c>
      <c r="BN16" s="125">
        <f t="shared" si="1"/>
        <v>52.642857142857146</v>
      </c>
      <c r="BO16" s="125">
        <f t="shared" si="17"/>
        <v>11.7</v>
      </c>
      <c r="BP16" s="125">
        <f t="shared" si="18"/>
        <v>32.8</v>
      </c>
      <c r="BQ16" s="125">
        <f t="shared" si="19"/>
        <v>6.514285714285714</v>
      </c>
      <c r="BR16" s="125">
        <f t="shared" si="20"/>
        <v>0</v>
      </c>
      <c r="BS16" s="125">
        <f t="shared" si="21"/>
        <v>20.946502057613166</v>
      </c>
      <c r="BT16" s="125">
        <f t="shared" si="22"/>
        <v>0</v>
      </c>
      <c r="BU16" s="125">
        <f t="shared" si="23"/>
        <v>0</v>
      </c>
      <c r="BV16" s="125">
        <f t="shared" si="24"/>
        <v>71.96078777189888</v>
      </c>
      <c r="BW16" s="9">
        <v>68</v>
      </c>
      <c r="BX16" s="143">
        <f t="shared" si="25"/>
        <v>105.82468789985128</v>
      </c>
    </row>
    <row r="17" spans="1:76" ht="18">
      <c r="A17" s="35" t="s">
        <v>10</v>
      </c>
      <c r="B17" s="36">
        <v>28</v>
      </c>
      <c r="C17" s="36">
        <v>36.3</v>
      </c>
      <c r="D17" s="36">
        <f t="shared" si="2"/>
        <v>129.64285714285714</v>
      </c>
      <c r="E17" s="36">
        <v>72.89156626506026</v>
      </c>
      <c r="F17" s="52"/>
      <c r="G17" s="39"/>
      <c r="H17" s="36"/>
      <c r="I17" s="39">
        <v>0</v>
      </c>
      <c r="J17" s="39">
        <v>0</v>
      </c>
      <c r="K17" s="36"/>
      <c r="L17" s="36"/>
      <c r="M17" s="52"/>
      <c r="N17" s="39"/>
      <c r="O17" s="36"/>
      <c r="P17" s="14">
        <v>9</v>
      </c>
      <c r="Q17" s="14">
        <v>9</v>
      </c>
      <c r="R17" s="36">
        <f t="shared" si="6"/>
        <v>100</v>
      </c>
      <c r="S17" s="36">
        <v>48.64864864864865</v>
      </c>
      <c r="T17" s="37"/>
      <c r="U17" s="37"/>
      <c r="V17" s="36"/>
      <c r="W17" s="36">
        <v>0</v>
      </c>
      <c r="X17" s="36">
        <v>0</v>
      </c>
      <c r="Y17" s="36"/>
      <c r="Z17" s="36"/>
      <c r="AA17" s="37"/>
      <c r="AB17" s="36"/>
      <c r="AC17" s="36"/>
      <c r="AD17" s="36">
        <v>1379</v>
      </c>
      <c r="AE17" s="36">
        <v>1338.4</v>
      </c>
      <c r="AF17" s="36">
        <f t="shared" si="10"/>
        <v>97.05583756345179</v>
      </c>
      <c r="AG17" s="36">
        <v>80.16707959840488</v>
      </c>
      <c r="AH17" s="36"/>
      <c r="AI17" s="36">
        <v>0</v>
      </c>
      <c r="AJ17" s="36"/>
      <c r="AK17" s="36">
        <v>54</v>
      </c>
      <c r="AL17" s="36">
        <v>65.2</v>
      </c>
      <c r="AM17" s="36">
        <f t="shared" si="26"/>
        <v>120.74074074074075</v>
      </c>
      <c r="AN17" s="36">
        <v>77.71156138259833</v>
      </c>
      <c r="AO17" s="36"/>
      <c r="AP17" s="36"/>
      <c r="AQ17" s="36"/>
      <c r="AR17" s="41">
        <v>100.8</v>
      </c>
      <c r="AS17" s="41">
        <v>106.4</v>
      </c>
      <c r="AT17" s="42">
        <f t="shared" si="13"/>
        <v>105.55555555555556</v>
      </c>
      <c r="AU17" s="42">
        <v>100.4721435316336</v>
      </c>
      <c r="AV17" s="37"/>
      <c r="AW17" s="37"/>
      <c r="AX17" s="42"/>
      <c r="AY17" s="36"/>
      <c r="AZ17" s="77">
        <v>0</v>
      </c>
      <c r="BA17" s="77"/>
      <c r="BB17" s="82"/>
      <c r="BC17" s="82">
        <v>0</v>
      </c>
      <c r="BD17" s="119">
        <v>4</v>
      </c>
      <c r="BE17" s="77">
        <v>3</v>
      </c>
      <c r="BF17" s="77">
        <v>2</v>
      </c>
      <c r="BG17" s="82">
        <f t="shared" si="16"/>
        <v>66.66666666666666</v>
      </c>
      <c r="BH17" s="82">
        <v>200</v>
      </c>
      <c r="BI17" s="82"/>
      <c r="BJ17" s="82"/>
      <c r="BK17" s="82"/>
      <c r="BL17" s="82"/>
      <c r="BM17" s="125">
        <f t="shared" si="0"/>
        <v>296.3095238095238</v>
      </c>
      <c r="BN17" s="125">
        <f t="shared" si="1"/>
        <v>29.63095238095238</v>
      </c>
      <c r="BO17" s="125">
        <f t="shared" si="17"/>
        <v>12.964285714285714</v>
      </c>
      <c r="BP17" s="125">
        <f t="shared" si="18"/>
        <v>0</v>
      </c>
      <c r="BQ17" s="125">
        <f t="shared" si="19"/>
        <v>8</v>
      </c>
      <c r="BR17" s="125">
        <f t="shared" si="20"/>
        <v>0</v>
      </c>
      <c r="BS17" s="125">
        <f t="shared" si="21"/>
        <v>21.111111111111114</v>
      </c>
      <c r="BT17" s="125">
        <f t="shared" si="22"/>
        <v>0</v>
      </c>
      <c r="BU17" s="125">
        <f t="shared" si="23"/>
        <v>6.666666666666665</v>
      </c>
      <c r="BV17" s="125">
        <f t="shared" si="24"/>
        <v>48.742063492063494</v>
      </c>
      <c r="BW17" s="9">
        <v>50</v>
      </c>
      <c r="BX17" s="143">
        <f t="shared" si="25"/>
        <v>97.48412698412699</v>
      </c>
    </row>
    <row r="18" spans="1:76" ht="18">
      <c r="A18" s="35" t="s">
        <v>11</v>
      </c>
      <c r="B18" s="36">
        <v>84</v>
      </c>
      <c r="C18" s="36">
        <v>92.2</v>
      </c>
      <c r="D18" s="36">
        <f t="shared" si="2"/>
        <v>109.76190476190477</v>
      </c>
      <c r="E18" s="36">
        <v>63.45492085340674</v>
      </c>
      <c r="F18" s="52">
        <v>8</v>
      </c>
      <c r="G18" s="39">
        <v>8.7</v>
      </c>
      <c r="H18" s="36">
        <f t="shared" si="3"/>
        <v>108.74999999999999</v>
      </c>
      <c r="I18" s="39">
        <v>1765</v>
      </c>
      <c r="J18" s="39">
        <v>2193.3</v>
      </c>
      <c r="K18" s="36">
        <f t="shared" si="4"/>
        <v>124.26628895184137</v>
      </c>
      <c r="L18" s="36">
        <v>149.1026512576479</v>
      </c>
      <c r="M18" s="52">
        <v>270</v>
      </c>
      <c r="N18" s="39">
        <v>323</v>
      </c>
      <c r="O18" s="36">
        <f t="shared" si="5"/>
        <v>119.62962962962962</v>
      </c>
      <c r="P18" s="14">
        <v>11</v>
      </c>
      <c r="Q18" s="14">
        <v>12.3</v>
      </c>
      <c r="R18" s="36">
        <f t="shared" si="6"/>
        <v>111.81818181818181</v>
      </c>
      <c r="S18" s="36">
        <v>79.87012987012986</v>
      </c>
      <c r="T18" s="37">
        <v>1</v>
      </c>
      <c r="U18" s="37">
        <v>0.7</v>
      </c>
      <c r="V18" s="36">
        <f t="shared" si="7"/>
        <v>70</v>
      </c>
      <c r="W18" s="36">
        <v>111</v>
      </c>
      <c r="X18" s="36">
        <v>116.3</v>
      </c>
      <c r="Y18" s="36">
        <f t="shared" si="8"/>
        <v>104.77477477477477</v>
      </c>
      <c r="Z18" s="36">
        <v>166.61891117478513</v>
      </c>
      <c r="AA18" s="37">
        <v>17</v>
      </c>
      <c r="AB18" s="36">
        <v>8.4</v>
      </c>
      <c r="AC18" s="36">
        <f t="shared" si="9"/>
        <v>49.411764705882355</v>
      </c>
      <c r="AD18" s="36">
        <v>4577</v>
      </c>
      <c r="AE18" s="36">
        <v>4703.6</v>
      </c>
      <c r="AF18" s="36">
        <f t="shared" si="10"/>
        <v>102.76600393270702</v>
      </c>
      <c r="AG18" s="36">
        <v>104.29267067070612</v>
      </c>
      <c r="AH18" s="36">
        <v>561</v>
      </c>
      <c r="AI18" s="36">
        <v>912.8</v>
      </c>
      <c r="AJ18" s="36">
        <f t="shared" si="11"/>
        <v>162.70944741532975</v>
      </c>
      <c r="AK18" s="36">
        <v>133</v>
      </c>
      <c r="AL18" s="36">
        <v>161.8</v>
      </c>
      <c r="AM18" s="36">
        <f t="shared" si="26"/>
        <v>121.65413533834588</v>
      </c>
      <c r="AN18" s="36">
        <v>92.66895761741124</v>
      </c>
      <c r="AO18" s="36">
        <v>16</v>
      </c>
      <c r="AP18" s="36">
        <v>16</v>
      </c>
      <c r="AQ18" s="36">
        <f t="shared" si="12"/>
        <v>100</v>
      </c>
      <c r="AR18" s="41">
        <v>295.8</v>
      </c>
      <c r="AS18" s="41">
        <v>311.1</v>
      </c>
      <c r="AT18" s="42">
        <f t="shared" si="13"/>
        <v>105.17241379310344</v>
      </c>
      <c r="AU18" s="42">
        <v>127.97202797202797</v>
      </c>
      <c r="AV18" s="37">
        <v>17</v>
      </c>
      <c r="AW18" s="37">
        <v>18.6</v>
      </c>
      <c r="AX18" s="42">
        <f t="shared" si="14"/>
        <v>109.41176470588236</v>
      </c>
      <c r="AY18" s="36">
        <v>139.6652790756945</v>
      </c>
      <c r="AZ18" s="77">
        <v>735</v>
      </c>
      <c r="BA18" s="77">
        <v>120</v>
      </c>
      <c r="BB18" s="82">
        <f t="shared" si="15"/>
        <v>16.3265306122449</v>
      </c>
      <c r="BC18" s="82">
        <v>32.432432432432435</v>
      </c>
      <c r="BD18" s="119">
        <v>9</v>
      </c>
      <c r="BE18" s="77">
        <v>5</v>
      </c>
      <c r="BF18" s="77">
        <v>5</v>
      </c>
      <c r="BG18" s="82">
        <f t="shared" si="16"/>
        <v>100</v>
      </c>
      <c r="BH18" s="82">
        <v>50</v>
      </c>
      <c r="BI18" s="82"/>
      <c r="BJ18" s="82"/>
      <c r="BK18" s="82"/>
      <c r="BL18" s="82"/>
      <c r="BM18" s="125">
        <f t="shared" si="0"/>
        <v>706.6129599946421</v>
      </c>
      <c r="BN18" s="125">
        <f t="shared" si="1"/>
        <v>70.66129599946422</v>
      </c>
      <c r="BO18" s="125">
        <f t="shared" si="17"/>
        <v>10.976190476190476</v>
      </c>
      <c r="BP18" s="125">
        <f t="shared" si="18"/>
        <v>12.426628895184137</v>
      </c>
      <c r="BQ18" s="125">
        <f t="shared" si="19"/>
        <v>8.945454545454545</v>
      </c>
      <c r="BR18" s="125">
        <f t="shared" si="20"/>
        <v>12.572972972972973</v>
      </c>
      <c r="BS18" s="125">
        <f t="shared" si="21"/>
        <v>21.034482758620687</v>
      </c>
      <c r="BT18" s="125">
        <f t="shared" si="22"/>
        <v>1.6326530612244898</v>
      </c>
      <c r="BU18" s="125">
        <f t="shared" si="23"/>
        <v>10</v>
      </c>
      <c r="BV18" s="125">
        <f t="shared" si="24"/>
        <v>77.5883827096473</v>
      </c>
      <c r="BW18" s="9">
        <v>80</v>
      </c>
      <c r="BX18" s="143">
        <f t="shared" si="25"/>
        <v>96.98547838705913</v>
      </c>
    </row>
    <row r="19" spans="1:76" ht="18">
      <c r="A19" s="35" t="s">
        <v>12</v>
      </c>
      <c r="B19" s="36">
        <v>68</v>
      </c>
      <c r="C19" s="36">
        <v>77.6</v>
      </c>
      <c r="D19" s="36">
        <f t="shared" si="2"/>
        <v>114.11764705882352</v>
      </c>
      <c r="E19" s="36">
        <v>93.04556354916068</v>
      </c>
      <c r="F19" s="52">
        <v>8</v>
      </c>
      <c r="G19" s="39">
        <v>10</v>
      </c>
      <c r="H19" s="36">
        <f t="shared" si="3"/>
        <v>125</v>
      </c>
      <c r="I19" s="39">
        <v>37</v>
      </c>
      <c r="J19" s="39">
        <v>51.1</v>
      </c>
      <c r="K19" s="36">
        <f t="shared" si="4"/>
        <v>138.10810810810813</v>
      </c>
      <c r="L19" s="36">
        <v>126.17283950617283</v>
      </c>
      <c r="M19" s="53">
        <v>2</v>
      </c>
      <c r="N19" s="39">
        <v>5.3</v>
      </c>
      <c r="O19" s="36">
        <f t="shared" si="5"/>
        <v>265</v>
      </c>
      <c r="P19" s="14">
        <v>12</v>
      </c>
      <c r="Q19" s="14">
        <v>16.7</v>
      </c>
      <c r="R19" s="36">
        <f t="shared" si="6"/>
        <v>139.16666666666666</v>
      </c>
      <c r="S19" s="36">
        <v>114.3835616438356</v>
      </c>
      <c r="T19" s="37">
        <v>1</v>
      </c>
      <c r="U19" s="37">
        <v>2.7</v>
      </c>
      <c r="V19" s="36">
        <f t="shared" si="7"/>
        <v>270</v>
      </c>
      <c r="W19" s="36">
        <v>3235</v>
      </c>
      <c r="X19" s="36">
        <v>3466.2</v>
      </c>
      <c r="Y19" s="36">
        <f t="shared" si="8"/>
        <v>107.14683153013911</v>
      </c>
      <c r="Z19" s="36">
        <v>109.03085778994053</v>
      </c>
      <c r="AA19" s="43">
        <v>435</v>
      </c>
      <c r="AB19" s="36">
        <v>407.7</v>
      </c>
      <c r="AC19" s="36">
        <f t="shared" si="9"/>
        <v>93.72413793103448</v>
      </c>
      <c r="AD19" s="36">
        <v>6840</v>
      </c>
      <c r="AE19" s="36">
        <v>6840.8</v>
      </c>
      <c r="AF19" s="36">
        <f t="shared" si="10"/>
        <v>100.01169590643275</v>
      </c>
      <c r="AG19" s="36">
        <v>105.98221071984932</v>
      </c>
      <c r="AH19" s="36">
        <v>833</v>
      </c>
      <c r="AI19" s="36">
        <v>1393.5</v>
      </c>
      <c r="AJ19" s="36">
        <f t="shared" si="11"/>
        <v>167.28691476590635</v>
      </c>
      <c r="AK19" s="36">
        <v>111</v>
      </c>
      <c r="AL19" s="36">
        <v>221.5</v>
      </c>
      <c r="AM19" s="36">
        <f t="shared" si="26"/>
        <v>199.54954954954957</v>
      </c>
      <c r="AN19" s="36">
        <v>138.4375</v>
      </c>
      <c r="AO19" s="36">
        <v>18</v>
      </c>
      <c r="AP19" s="36">
        <v>23.5</v>
      </c>
      <c r="AQ19" s="36">
        <f t="shared" si="12"/>
        <v>130.55555555555557</v>
      </c>
      <c r="AR19" s="41">
        <v>443.2</v>
      </c>
      <c r="AS19" s="41">
        <v>469</v>
      </c>
      <c r="AT19" s="42">
        <f t="shared" si="13"/>
        <v>105.82129963898916</v>
      </c>
      <c r="AU19" s="42">
        <v>117.75043936731106</v>
      </c>
      <c r="AV19" s="37">
        <v>27.3</v>
      </c>
      <c r="AW19" s="37">
        <v>29</v>
      </c>
      <c r="AX19" s="42">
        <f t="shared" si="14"/>
        <v>106.22710622710623</v>
      </c>
      <c r="AY19" s="36">
        <v>106.42637687756029</v>
      </c>
      <c r="AZ19" s="77">
        <v>948</v>
      </c>
      <c r="BA19" s="77">
        <v>330</v>
      </c>
      <c r="BB19" s="82">
        <f t="shared" si="15"/>
        <v>34.810126582278485</v>
      </c>
      <c r="BC19" s="82">
        <v>286.95652173913044</v>
      </c>
      <c r="BD19" s="119">
        <v>10</v>
      </c>
      <c r="BE19" s="77">
        <v>6</v>
      </c>
      <c r="BF19" s="77">
        <v>9</v>
      </c>
      <c r="BG19" s="82">
        <f t="shared" si="16"/>
        <v>150</v>
      </c>
      <c r="BH19" s="82"/>
      <c r="BI19" s="82"/>
      <c r="BJ19" s="82">
        <v>28</v>
      </c>
      <c r="BK19" s="82"/>
      <c r="BL19" s="82"/>
      <c r="BM19" s="125">
        <f t="shared" si="0"/>
        <v>789.7757568235762</v>
      </c>
      <c r="BN19" s="125">
        <f t="shared" si="1"/>
        <v>78.97757568235762</v>
      </c>
      <c r="BO19" s="125">
        <f t="shared" si="17"/>
        <v>11.411764705882351</v>
      </c>
      <c r="BP19" s="125">
        <f t="shared" si="18"/>
        <v>13.810810810810812</v>
      </c>
      <c r="BQ19" s="125">
        <f t="shared" si="19"/>
        <v>11.133333333333333</v>
      </c>
      <c r="BR19" s="125">
        <f t="shared" si="20"/>
        <v>12.857619783616691</v>
      </c>
      <c r="BS19" s="125">
        <f t="shared" si="21"/>
        <v>21.16425992779783</v>
      </c>
      <c r="BT19" s="125">
        <f t="shared" si="22"/>
        <v>3.4810126582278484</v>
      </c>
      <c r="BU19" s="125">
        <f t="shared" si="23"/>
        <v>15</v>
      </c>
      <c r="BV19" s="125">
        <f t="shared" si="24"/>
        <v>88.85880121966886</v>
      </c>
      <c r="BW19" s="9">
        <v>70</v>
      </c>
      <c r="BX19" s="143">
        <f t="shared" si="25"/>
        <v>126.94114459952695</v>
      </c>
    </row>
    <row r="20" spans="1:76" ht="18">
      <c r="A20" s="35" t="s">
        <v>13</v>
      </c>
      <c r="B20" s="36">
        <v>78</v>
      </c>
      <c r="C20" s="36">
        <v>117.7</v>
      </c>
      <c r="D20" s="36">
        <f t="shared" si="2"/>
        <v>150.89743589743588</v>
      </c>
      <c r="E20" s="36">
        <v>79.74254742547427</v>
      </c>
      <c r="F20" s="52">
        <v>12</v>
      </c>
      <c r="G20" s="39">
        <v>17</v>
      </c>
      <c r="H20" s="36">
        <f t="shared" si="3"/>
        <v>141.66666666666669</v>
      </c>
      <c r="I20" s="39">
        <v>0</v>
      </c>
      <c r="J20" s="39">
        <v>0</v>
      </c>
      <c r="K20" s="36"/>
      <c r="L20" s="36"/>
      <c r="M20" s="52"/>
      <c r="N20" s="39"/>
      <c r="O20" s="36"/>
      <c r="P20" s="14">
        <v>19</v>
      </c>
      <c r="Q20" s="14">
        <v>22.1</v>
      </c>
      <c r="R20" s="36">
        <f t="shared" si="6"/>
        <v>116.31578947368422</v>
      </c>
      <c r="S20" s="36">
        <v>84.35114503816796</v>
      </c>
      <c r="T20" s="37">
        <v>3</v>
      </c>
      <c r="U20" s="37">
        <v>3</v>
      </c>
      <c r="V20" s="36">
        <f t="shared" si="7"/>
        <v>100</v>
      </c>
      <c r="W20" s="36">
        <v>0</v>
      </c>
      <c r="X20" s="36">
        <v>0</v>
      </c>
      <c r="Y20" s="36"/>
      <c r="Z20" s="36"/>
      <c r="AA20" s="37"/>
      <c r="AB20" s="36"/>
      <c r="AC20" s="36"/>
      <c r="AD20" s="36">
        <v>3563</v>
      </c>
      <c r="AE20" s="36">
        <v>3563.1</v>
      </c>
      <c r="AF20" s="36">
        <f t="shared" si="10"/>
        <v>100.00280662363177</v>
      </c>
      <c r="AG20" s="36">
        <v>112.15735912622081</v>
      </c>
      <c r="AH20" s="36">
        <v>636</v>
      </c>
      <c r="AI20" s="36">
        <v>559.8</v>
      </c>
      <c r="AJ20" s="36">
        <f t="shared" si="11"/>
        <v>88.0188679245283</v>
      </c>
      <c r="AK20" s="36">
        <v>112</v>
      </c>
      <c r="AL20" s="36">
        <v>94.3</v>
      </c>
      <c r="AM20" s="36">
        <f t="shared" si="26"/>
        <v>84.19642857142857</v>
      </c>
      <c r="AN20" s="36">
        <v>91.55339805825243</v>
      </c>
      <c r="AO20" s="36">
        <v>19</v>
      </c>
      <c r="AP20" s="36">
        <v>17.2</v>
      </c>
      <c r="AQ20" s="36">
        <f t="shared" si="12"/>
        <v>90.52631578947367</v>
      </c>
      <c r="AR20" s="41">
        <v>282.5</v>
      </c>
      <c r="AS20" s="41">
        <v>294.6</v>
      </c>
      <c r="AT20" s="42">
        <f t="shared" si="13"/>
        <v>104.28318584070797</v>
      </c>
      <c r="AU20" s="42">
        <v>104.72804834696052</v>
      </c>
      <c r="AV20" s="37">
        <v>22.8</v>
      </c>
      <c r="AW20" s="37">
        <v>28.4</v>
      </c>
      <c r="AX20" s="42">
        <f t="shared" si="14"/>
        <v>124.56140350877192</v>
      </c>
      <c r="AY20" s="36">
        <v>100</v>
      </c>
      <c r="AZ20" s="77">
        <v>1101</v>
      </c>
      <c r="BA20" s="77">
        <v>700</v>
      </c>
      <c r="BB20" s="82">
        <f t="shared" si="15"/>
        <v>63.57856494096276</v>
      </c>
      <c r="BC20" s="82">
        <v>12.755102040816327</v>
      </c>
      <c r="BD20" s="119">
        <v>12</v>
      </c>
      <c r="BE20" s="77">
        <v>9</v>
      </c>
      <c r="BF20" s="77"/>
      <c r="BG20" s="82">
        <f t="shared" si="16"/>
        <v>0</v>
      </c>
      <c r="BH20" s="82"/>
      <c r="BI20" s="82"/>
      <c r="BJ20" s="82"/>
      <c r="BK20" s="82"/>
      <c r="BL20" s="82"/>
      <c r="BM20" s="125">
        <f t="shared" si="0"/>
        <v>430.7917903120828</v>
      </c>
      <c r="BN20" s="125">
        <f t="shared" si="1"/>
        <v>43.079179031208284</v>
      </c>
      <c r="BO20" s="125">
        <f t="shared" si="17"/>
        <v>15.08974358974359</v>
      </c>
      <c r="BP20" s="125">
        <f t="shared" si="18"/>
        <v>0</v>
      </c>
      <c r="BQ20" s="125">
        <f t="shared" si="19"/>
        <v>9.305263157894737</v>
      </c>
      <c r="BR20" s="125">
        <f t="shared" si="20"/>
        <v>0</v>
      </c>
      <c r="BS20" s="125">
        <f t="shared" si="21"/>
        <v>20.856637168141596</v>
      </c>
      <c r="BT20" s="125">
        <f t="shared" si="22"/>
        <v>6.357856494096276</v>
      </c>
      <c r="BU20" s="125">
        <f t="shared" si="23"/>
        <v>0</v>
      </c>
      <c r="BV20" s="125">
        <f t="shared" si="24"/>
        <v>51.6095004098762</v>
      </c>
      <c r="BW20" s="9">
        <v>58</v>
      </c>
      <c r="BX20" s="143">
        <f t="shared" si="25"/>
        <v>88.98189725840724</v>
      </c>
    </row>
    <row r="21" spans="1:76" ht="18">
      <c r="A21" s="35" t="s">
        <v>14</v>
      </c>
      <c r="B21" s="36">
        <v>8</v>
      </c>
      <c r="C21" s="36">
        <v>11.7</v>
      </c>
      <c r="D21" s="36">
        <f t="shared" si="2"/>
        <v>146.25</v>
      </c>
      <c r="E21" s="36">
        <v>86.02941176470587</v>
      </c>
      <c r="F21" s="52">
        <v>1</v>
      </c>
      <c r="G21" s="39">
        <v>1</v>
      </c>
      <c r="H21" s="36">
        <f t="shared" si="3"/>
        <v>100</v>
      </c>
      <c r="I21" s="39">
        <v>0</v>
      </c>
      <c r="J21" s="39">
        <v>0</v>
      </c>
      <c r="K21" s="36"/>
      <c r="L21" s="36"/>
      <c r="M21" s="52"/>
      <c r="N21" s="39"/>
      <c r="O21" s="36"/>
      <c r="P21" s="14">
        <v>9</v>
      </c>
      <c r="Q21" s="14">
        <v>9.2</v>
      </c>
      <c r="R21" s="36">
        <f t="shared" si="6"/>
        <v>102.22222222222221</v>
      </c>
      <c r="S21" s="36">
        <v>106.9767441860465</v>
      </c>
      <c r="T21" s="37">
        <v>1</v>
      </c>
      <c r="U21" s="37">
        <v>1</v>
      </c>
      <c r="V21" s="36">
        <f t="shared" si="7"/>
        <v>100</v>
      </c>
      <c r="W21" s="36">
        <v>0</v>
      </c>
      <c r="X21" s="36">
        <v>0</v>
      </c>
      <c r="Y21" s="36"/>
      <c r="Z21" s="36"/>
      <c r="AA21" s="37"/>
      <c r="AB21" s="36"/>
      <c r="AC21" s="36"/>
      <c r="AD21" s="36">
        <v>1048</v>
      </c>
      <c r="AE21" s="36">
        <v>1142.3</v>
      </c>
      <c r="AF21" s="36">
        <f t="shared" si="10"/>
        <v>108.99809160305342</v>
      </c>
      <c r="AG21" s="36">
        <v>111.17011701319034</v>
      </c>
      <c r="AH21" s="36">
        <v>156</v>
      </c>
      <c r="AI21" s="36">
        <v>184.5</v>
      </c>
      <c r="AJ21" s="36">
        <f t="shared" si="11"/>
        <v>118.26923076923077</v>
      </c>
      <c r="AK21" s="36">
        <v>46</v>
      </c>
      <c r="AL21" s="36">
        <v>46.8</v>
      </c>
      <c r="AM21" s="36">
        <f t="shared" si="26"/>
        <v>101.7391304347826</v>
      </c>
      <c r="AN21" s="36">
        <v>55.980861244019145</v>
      </c>
      <c r="AO21" s="36">
        <v>5</v>
      </c>
      <c r="AP21" s="36">
        <v>5</v>
      </c>
      <c r="AQ21" s="36">
        <f t="shared" si="12"/>
        <v>100</v>
      </c>
      <c r="AR21" s="41">
        <v>72.2</v>
      </c>
      <c r="AS21" s="41">
        <v>76.7</v>
      </c>
      <c r="AT21" s="42">
        <f t="shared" si="13"/>
        <v>106.23268698060942</v>
      </c>
      <c r="AU21" s="42">
        <v>116.92073170731707</v>
      </c>
      <c r="AV21" s="37">
        <v>10.8</v>
      </c>
      <c r="AW21" s="37">
        <v>12</v>
      </c>
      <c r="AX21" s="42">
        <f t="shared" si="14"/>
        <v>111.1111111111111</v>
      </c>
      <c r="AY21" s="36">
        <v>100</v>
      </c>
      <c r="AZ21" s="77">
        <v>536</v>
      </c>
      <c r="BA21" s="77"/>
      <c r="BB21" s="82">
        <f t="shared" si="15"/>
        <v>0</v>
      </c>
      <c r="BC21" s="82">
        <v>0</v>
      </c>
      <c r="BD21" s="119">
        <v>1</v>
      </c>
      <c r="BE21" s="77">
        <v>0</v>
      </c>
      <c r="BF21" s="77"/>
      <c r="BG21" s="82"/>
      <c r="BH21" s="82">
        <v>0</v>
      </c>
      <c r="BI21" s="82"/>
      <c r="BJ21" s="82"/>
      <c r="BK21" s="82"/>
      <c r="BL21" s="82"/>
      <c r="BM21" s="125">
        <f t="shared" si="0"/>
        <v>348.47222222222223</v>
      </c>
      <c r="BN21" s="125">
        <f t="shared" si="1"/>
        <v>34.84722222222222</v>
      </c>
      <c r="BO21" s="125">
        <f t="shared" si="17"/>
        <v>14.625</v>
      </c>
      <c r="BP21" s="125">
        <f t="shared" si="18"/>
        <v>0</v>
      </c>
      <c r="BQ21" s="125">
        <f t="shared" si="19"/>
        <v>8.177777777777777</v>
      </c>
      <c r="BR21" s="125">
        <f t="shared" si="20"/>
        <v>0</v>
      </c>
      <c r="BS21" s="125">
        <f t="shared" si="21"/>
        <v>21.246537396121884</v>
      </c>
      <c r="BT21" s="125">
        <f t="shared" si="22"/>
        <v>0</v>
      </c>
      <c r="BU21" s="125">
        <f t="shared" si="23"/>
        <v>0</v>
      </c>
      <c r="BV21" s="125">
        <f t="shared" si="24"/>
        <v>44.04931517389966</v>
      </c>
      <c r="BW21" s="9">
        <v>50</v>
      </c>
      <c r="BX21" s="143">
        <f t="shared" si="25"/>
        <v>88.09863034779931</v>
      </c>
    </row>
    <row r="22" spans="1:76" ht="18">
      <c r="A22" s="35" t="s">
        <v>15</v>
      </c>
      <c r="B22" s="36">
        <v>181</v>
      </c>
      <c r="C22" s="36">
        <v>309.4</v>
      </c>
      <c r="D22" s="36">
        <f t="shared" si="2"/>
        <v>170.93922651933698</v>
      </c>
      <c r="E22" s="36">
        <v>136.54015887025594</v>
      </c>
      <c r="F22" s="52">
        <v>23</v>
      </c>
      <c r="G22" s="39">
        <v>31.4</v>
      </c>
      <c r="H22" s="36">
        <f t="shared" si="3"/>
        <v>136.52173913043478</v>
      </c>
      <c r="I22" s="39">
        <v>2253</v>
      </c>
      <c r="J22" s="39">
        <v>2306.2</v>
      </c>
      <c r="K22" s="36">
        <f t="shared" si="4"/>
        <v>102.3612960497115</v>
      </c>
      <c r="L22" s="36">
        <v>92.21849008317336</v>
      </c>
      <c r="M22" s="52">
        <v>199</v>
      </c>
      <c r="N22" s="40">
        <v>170</v>
      </c>
      <c r="O22" s="36">
        <f t="shared" si="5"/>
        <v>85.42713567839196</v>
      </c>
      <c r="P22" s="14">
        <v>41</v>
      </c>
      <c r="Q22" s="14">
        <v>41.5</v>
      </c>
      <c r="R22" s="36">
        <f t="shared" si="6"/>
        <v>101.21951219512195</v>
      </c>
      <c r="S22" s="36">
        <v>69.51423785594639</v>
      </c>
      <c r="T22" s="37">
        <v>7</v>
      </c>
      <c r="U22" s="37">
        <v>8</v>
      </c>
      <c r="V22" s="36">
        <f t="shared" si="7"/>
        <v>114.28571428571428</v>
      </c>
      <c r="W22" s="36">
        <v>247</v>
      </c>
      <c r="X22" s="36">
        <v>143</v>
      </c>
      <c r="Y22" s="36">
        <f t="shared" si="8"/>
        <v>57.89473684210527</v>
      </c>
      <c r="Z22" s="36">
        <v>74.01656314699794</v>
      </c>
      <c r="AA22" s="37">
        <v>31</v>
      </c>
      <c r="AB22" s="36">
        <v>18.3</v>
      </c>
      <c r="AC22" s="36">
        <f t="shared" si="9"/>
        <v>59.03225806451613</v>
      </c>
      <c r="AD22" s="36">
        <v>12976</v>
      </c>
      <c r="AE22" s="36">
        <v>14027.2</v>
      </c>
      <c r="AF22" s="36">
        <f t="shared" si="10"/>
        <v>108.10110974106041</v>
      </c>
      <c r="AG22" s="36">
        <v>115.84149516368075</v>
      </c>
      <c r="AH22" s="36">
        <v>1649</v>
      </c>
      <c r="AI22" s="36">
        <v>1704.6</v>
      </c>
      <c r="AJ22" s="36">
        <f t="shared" si="11"/>
        <v>103.37174044875681</v>
      </c>
      <c r="AK22" s="36">
        <v>622</v>
      </c>
      <c r="AL22" s="36">
        <v>483.4</v>
      </c>
      <c r="AM22" s="36">
        <f t="shared" si="26"/>
        <v>77.71704180064309</v>
      </c>
      <c r="AN22" s="36">
        <v>187.65527950310556</v>
      </c>
      <c r="AO22" s="36">
        <v>81</v>
      </c>
      <c r="AP22" s="36">
        <v>64</v>
      </c>
      <c r="AQ22" s="36">
        <f t="shared" si="12"/>
        <v>79.01234567901234</v>
      </c>
      <c r="AR22" s="41">
        <v>709.6</v>
      </c>
      <c r="AS22" s="41">
        <v>753.2</v>
      </c>
      <c r="AT22" s="42">
        <f t="shared" si="13"/>
        <v>106.14430665163472</v>
      </c>
      <c r="AU22" s="42">
        <v>120.87947359974322</v>
      </c>
      <c r="AV22" s="37">
        <v>85.6</v>
      </c>
      <c r="AW22" s="37">
        <v>90.5</v>
      </c>
      <c r="AX22" s="42">
        <f t="shared" si="14"/>
        <v>105.72429906542055</v>
      </c>
      <c r="AY22" s="36">
        <v>98.53949837911618</v>
      </c>
      <c r="AZ22" s="77">
        <v>3491</v>
      </c>
      <c r="BA22" s="77">
        <v>1644</v>
      </c>
      <c r="BB22" s="82">
        <f t="shared" si="15"/>
        <v>47.09252363219708</v>
      </c>
      <c r="BC22" s="82">
        <v>19.17201166180758</v>
      </c>
      <c r="BD22" s="119">
        <v>30</v>
      </c>
      <c r="BE22" s="77">
        <v>19</v>
      </c>
      <c r="BF22" s="77">
        <v>22</v>
      </c>
      <c r="BG22" s="82">
        <f t="shared" si="16"/>
        <v>115.78947368421053</v>
      </c>
      <c r="BH22" s="82">
        <v>62.857142857142854</v>
      </c>
      <c r="BI22" s="82">
        <v>200</v>
      </c>
      <c r="BJ22" s="82">
        <v>113</v>
      </c>
      <c r="BK22" s="82">
        <f>BJ22/BI22*100</f>
        <v>56.49999999999999</v>
      </c>
      <c r="BL22" s="82">
        <v>77.3972602739726</v>
      </c>
      <c r="BM22" s="125">
        <f t="shared" si="0"/>
        <v>693.8362673017995</v>
      </c>
      <c r="BN22" s="125">
        <f t="shared" si="1"/>
        <v>69.38362673017994</v>
      </c>
      <c r="BO22" s="125">
        <f t="shared" si="17"/>
        <v>17.0939226519337</v>
      </c>
      <c r="BP22" s="125">
        <f t="shared" si="18"/>
        <v>10.236129604971149</v>
      </c>
      <c r="BQ22" s="125">
        <f t="shared" si="19"/>
        <v>8.097560975609756</v>
      </c>
      <c r="BR22" s="125">
        <f t="shared" si="20"/>
        <v>6.947368421052633</v>
      </c>
      <c r="BS22" s="125">
        <f t="shared" si="21"/>
        <v>21.228861330326946</v>
      </c>
      <c r="BT22" s="125">
        <f t="shared" si="22"/>
        <v>4.709252363219708</v>
      </c>
      <c r="BU22" s="125">
        <f t="shared" si="23"/>
        <v>11.578947368421055</v>
      </c>
      <c r="BV22" s="125">
        <f t="shared" si="24"/>
        <v>79.89204271553494</v>
      </c>
      <c r="BW22" s="9">
        <v>80</v>
      </c>
      <c r="BX22" s="143">
        <f t="shared" si="25"/>
        <v>99.86505339441868</v>
      </c>
    </row>
    <row r="23" spans="1:76" ht="18">
      <c r="A23" s="35" t="s">
        <v>16</v>
      </c>
      <c r="B23" s="36">
        <v>98</v>
      </c>
      <c r="C23" s="36">
        <v>226.2</v>
      </c>
      <c r="D23" s="36">
        <f>C23/B23*100</f>
        <v>230.81632653061223</v>
      </c>
      <c r="E23" s="36">
        <v>123.87732749178532</v>
      </c>
      <c r="F23" s="52">
        <v>10</v>
      </c>
      <c r="G23" s="39">
        <v>25.3</v>
      </c>
      <c r="H23" s="36">
        <f t="shared" si="3"/>
        <v>253.00000000000003</v>
      </c>
      <c r="I23" s="39">
        <v>0</v>
      </c>
      <c r="J23" s="39">
        <v>0</v>
      </c>
      <c r="K23" s="36"/>
      <c r="L23" s="36"/>
      <c r="M23" s="52"/>
      <c r="N23" s="39"/>
      <c r="O23" s="36"/>
      <c r="P23" s="14">
        <v>18</v>
      </c>
      <c r="Q23" s="14">
        <v>18.4</v>
      </c>
      <c r="R23" s="36">
        <f t="shared" si="6"/>
        <v>102.22222222222221</v>
      </c>
      <c r="S23" s="36">
        <v>62.585034013605444</v>
      </c>
      <c r="T23" s="37">
        <v>3</v>
      </c>
      <c r="U23" s="37">
        <v>3</v>
      </c>
      <c r="V23" s="36">
        <f t="shared" si="7"/>
        <v>100</v>
      </c>
      <c r="W23" s="36">
        <v>0</v>
      </c>
      <c r="X23" s="36">
        <v>0</v>
      </c>
      <c r="Y23" s="36"/>
      <c r="Z23" s="36"/>
      <c r="AA23" s="37"/>
      <c r="AB23" s="36"/>
      <c r="AC23" s="36"/>
      <c r="AD23" s="36">
        <v>3186</v>
      </c>
      <c r="AE23" s="36">
        <v>3232.3</v>
      </c>
      <c r="AF23" s="36">
        <f t="shared" si="10"/>
        <v>101.45323289391087</v>
      </c>
      <c r="AG23" s="36">
        <v>101.39885274647041</v>
      </c>
      <c r="AH23" s="36">
        <v>468</v>
      </c>
      <c r="AI23" s="36">
        <v>369.8</v>
      </c>
      <c r="AJ23" s="36">
        <f t="shared" si="11"/>
        <v>79.01709401709402</v>
      </c>
      <c r="AK23" s="36">
        <v>70</v>
      </c>
      <c r="AL23" s="36">
        <v>149</v>
      </c>
      <c r="AM23" s="36">
        <f t="shared" si="26"/>
        <v>212.85714285714286</v>
      </c>
      <c r="AN23" s="36">
        <v>222.38805970149252</v>
      </c>
      <c r="AO23" s="36">
        <v>9</v>
      </c>
      <c r="AP23" s="36">
        <v>13</v>
      </c>
      <c r="AQ23" s="36">
        <f t="shared" si="12"/>
        <v>144.44444444444443</v>
      </c>
      <c r="AR23" s="41">
        <v>81.3</v>
      </c>
      <c r="AS23" s="41">
        <v>85.5</v>
      </c>
      <c r="AT23" s="42">
        <f t="shared" si="13"/>
        <v>105.1660516605166</v>
      </c>
      <c r="AU23" s="42">
        <v>87.6923076923077</v>
      </c>
      <c r="AV23" s="37">
        <v>7.4</v>
      </c>
      <c r="AW23" s="37">
        <v>7.9</v>
      </c>
      <c r="AX23" s="42">
        <f t="shared" si="14"/>
        <v>106.75675675675676</v>
      </c>
      <c r="AY23" s="36">
        <v>100</v>
      </c>
      <c r="AZ23" s="77">
        <v>613</v>
      </c>
      <c r="BA23" s="77">
        <v>40</v>
      </c>
      <c r="BB23" s="82">
        <f t="shared" si="15"/>
        <v>6.525285481239804</v>
      </c>
      <c r="BC23" s="82">
        <v>12.121212121212121</v>
      </c>
      <c r="BD23" s="119">
        <v>14</v>
      </c>
      <c r="BE23" s="77">
        <v>10</v>
      </c>
      <c r="BF23" s="77"/>
      <c r="BG23" s="82">
        <f t="shared" si="16"/>
        <v>0</v>
      </c>
      <c r="BH23" s="82"/>
      <c r="BI23" s="82"/>
      <c r="BJ23" s="82"/>
      <c r="BK23" s="82"/>
      <c r="BL23" s="82"/>
      <c r="BM23" s="125">
        <f t="shared" si="0"/>
        <v>439.56383423407425</v>
      </c>
      <c r="BN23" s="125">
        <f t="shared" si="1"/>
        <v>43.95638342340742</v>
      </c>
      <c r="BO23" s="125">
        <f t="shared" si="17"/>
        <v>23.081632653061224</v>
      </c>
      <c r="BP23" s="125">
        <f t="shared" si="18"/>
        <v>0</v>
      </c>
      <c r="BQ23" s="125">
        <f t="shared" si="19"/>
        <v>8.177777777777777</v>
      </c>
      <c r="BR23" s="125">
        <f t="shared" si="20"/>
        <v>0</v>
      </c>
      <c r="BS23" s="125">
        <f t="shared" si="21"/>
        <v>21.033210332103323</v>
      </c>
      <c r="BT23" s="125">
        <f t="shared" si="22"/>
        <v>0.6525285481239804</v>
      </c>
      <c r="BU23" s="125">
        <f t="shared" si="23"/>
        <v>0</v>
      </c>
      <c r="BV23" s="125">
        <f t="shared" si="24"/>
        <v>52.9451493110663</v>
      </c>
      <c r="BW23" s="9">
        <v>58</v>
      </c>
      <c r="BX23" s="143">
        <f t="shared" si="25"/>
        <v>91.28474019149363</v>
      </c>
    </row>
    <row r="24" spans="1:76" ht="18">
      <c r="A24" s="35" t="s">
        <v>17</v>
      </c>
      <c r="B24" s="36">
        <v>41</v>
      </c>
      <c r="C24" s="36">
        <v>46.7</v>
      </c>
      <c r="D24" s="36">
        <f t="shared" si="2"/>
        <v>113.90243902439026</v>
      </c>
      <c r="E24" s="36">
        <v>70.22556390977442</v>
      </c>
      <c r="F24" s="52">
        <v>8</v>
      </c>
      <c r="G24" s="39">
        <v>5.1</v>
      </c>
      <c r="H24" s="36">
        <f t="shared" si="3"/>
        <v>63.74999999999999</v>
      </c>
      <c r="I24" s="39">
        <v>836</v>
      </c>
      <c r="J24" s="39">
        <v>929.4</v>
      </c>
      <c r="K24" s="36">
        <f t="shared" si="4"/>
        <v>111.17224880382774</v>
      </c>
      <c r="L24" s="36">
        <v>111.30538922155688</v>
      </c>
      <c r="M24" s="52">
        <v>73</v>
      </c>
      <c r="N24" s="39">
        <v>98</v>
      </c>
      <c r="O24" s="36">
        <f t="shared" si="5"/>
        <v>134.24657534246575</v>
      </c>
      <c r="P24" s="14">
        <v>17</v>
      </c>
      <c r="Q24" s="14">
        <v>20.8</v>
      </c>
      <c r="R24" s="36">
        <f t="shared" si="6"/>
        <v>122.3529411764706</v>
      </c>
      <c r="S24" s="36">
        <v>87.39495798319328</v>
      </c>
      <c r="T24" s="37">
        <v>2</v>
      </c>
      <c r="U24" s="37">
        <v>3.8</v>
      </c>
      <c r="V24" s="36">
        <f t="shared" si="7"/>
        <v>190</v>
      </c>
      <c r="W24" s="36">
        <v>54</v>
      </c>
      <c r="X24" s="36">
        <v>25.3</v>
      </c>
      <c r="Y24" s="36">
        <f t="shared" si="8"/>
        <v>46.851851851851855</v>
      </c>
      <c r="Z24" s="36">
        <v>92</v>
      </c>
      <c r="AA24" s="43">
        <v>9</v>
      </c>
      <c r="AB24" s="36">
        <v>8.8</v>
      </c>
      <c r="AC24" s="36">
        <f t="shared" si="9"/>
        <v>97.77777777777779</v>
      </c>
      <c r="AD24" s="36">
        <v>5527</v>
      </c>
      <c r="AE24" s="36">
        <v>6113.9</v>
      </c>
      <c r="AF24" s="36">
        <f t="shared" si="10"/>
        <v>110.61878053193412</v>
      </c>
      <c r="AG24" s="36">
        <v>112.3472301669588</v>
      </c>
      <c r="AH24" s="36">
        <v>846</v>
      </c>
      <c r="AI24" s="36">
        <v>1184</v>
      </c>
      <c r="AJ24" s="36">
        <f t="shared" si="11"/>
        <v>139.95271867612294</v>
      </c>
      <c r="AK24" s="36">
        <v>86</v>
      </c>
      <c r="AL24" s="36">
        <v>97.3</v>
      </c>
      <c r="AM24" s="36">
        <f t="shared" si="26"/>
        <v>113.13953488372093</v>
      </c>
      <c r="AN24" s="36">
        <v>93.5576923076923</v>
      </c>
      <c r="AO24" s="36">
        <v>10</v>
      </c>
      <c r="AP24" s="36">
        <v>9</v>
      </c>
      <c r="AQ24" s="36">
        <f t="shared" si="12"/>
        <v>90</v>
      </c>
      <c r="AR24" s="41">
        <v>428</v>
      </c>
      <c r="AS24" s="41">
        <v>429.2</v>
      </c>
      <c r="AT24" s="42">
        <f t="shared" si="13"/>
        <v>100.2803738317757</v>
      </c>
      <c r="AU24" s="42">
        <v>106.58058107772537</v>
      </c>
      <c r="AV24" s="37">
        <v>40.3</v>
      </c>
      <c r="AW24" s="37">
        <v>77.8</v>
      </c>
      <c r="AX24" s="42">
        <f t="shared" si="14"/>
        <v>193.05210918114145</v>
      </c>
      <c r="AY24" s="36">
        <v>99.96314383119874</v>
      </c>
      <c r="AZ24" s="77">
        <v>746</v>
      </c>
      <c r="BA24" s="77">
        <v>450</v>
      </c>
      <c r="BB24" s="82">
        <f t="shared" si="15"/>
        <v>60.32171581769437</v>
      </c>
      <c r="BC24" s="82">
        <v>450</v>
      </c>
      <c r="BD24" s="119">
        <v>9</v>
      </c>
      <c r="BE24" s="77">
        <v>6</v>
      </c>
      <c r="BF24" s="77">
        <v>10</v>
      </c>
      <c r="BG24" s="82">
        <f t="shared" si="16"/>
        <v>166.66666666666669</v>
      </c>
      <c r="BH24" s="82">
        <v>83.33333333333334</v>
      </c>
      <c r="BI24" s="82"/>
      <c r="BJ24" s="82"/>
      <c r="BK24" s="82"/>
      <c r="BL24" s="82"/>
      <c r="BM24" s="125">
        <f t="shared" si="0"/>
        <v>721.2310071721002</v>
      </c>
      <c r="BN24" s="125">
        <f t="shared" si="1"/>
        <v>72.12310071721002</v>
      </c>
      <c r="BO24" s="125">
        <f t="shared" si="17"/>
        <v>11.390243902439027</v>
      </c>
      <c r="BP24" s="125">
        <f t="shared" si="18"/>
        <v>11.117224880382773</v>
      </c>
      <c r="BQ24" s="125">
        <f t="shared" si="19"/>
        <v>9.788235294117648</v>
      </c>
      <c r="BR24" s="125">
        <f t="shared" si="20"/>
        <v>5.622222222222223</v>
      </c>
      <c r="BS24" s="125">
        <f t="shared" si="21"/>
        <v>20.05607476635514</v>
      </c>
      <c r="BT24" s="125">
        <f t="shared" si="22"/>
        <v>6.032171581769437</v>
      </c>
      <c r="BU24" s="125">
        <f t="shared" si="23"/>
        <v>16.66666666666667</v>
      </c>
      <c r="BV24" s="125">
        <f t="shared" si="24"/>
        <v>80.6728393139529</v>
      </c>
      <c r="BW24" s="9">
        <v>80</v>
      </c>
      <c r="BX24" s="143">
        <f t="shared" si="25"/>
        <v>100.84104914244114</v>
      </c>
    </row>
    <row r="25" spans="1:76" ht="18">
      <c r="A25" s="35" t="s">
        <v>18</v>
      </c>
      <c r="B25" s="36">
        <v>23</v>
      </c>
      <c r="C25" s="36">
        <v>50.2</v>
      </c>
      <c r="D25" s="36">
        <f t="shared" si="2"/>
        <v>218.26086956521743</v>
      </c>
      <c r="E25" s="36">
        <v>93.13543599257883</v>
      </c>
      <c r="F25" s="52"/>
      <c r="G25" s="39"/>
      <c r="H25" s="36"/>
      <c r="I25" s="39">
        <v>0</v>
      </c>
      <c r="J25" s="39">
        <v>0</v>
      </c>
      <c r="K25" s="36"/>
      <c r="L25" s="36"/>
      <c r="M25" s="52"/>
      <c r="N25" s="39"/>
      <c r="O25" s="36"/>
      <c r="P25" s="14">
        <v>5</v>
      </c>
      <c r="Q25" s="14">
        <v>5.5</v>
      </c>
      <c r="R25" s="36">
        <f t="shared" si="6"/>
        <v>110.00000000000001</v>
      </c>
      <c r="S25" s="36">
        <v>74.32432432432432</v>
      </c>
      <c r="T25" s="37"/>
      <c r="U25" s="37"/>
      <c r="V25" s="36"/>
      <c r="W25" s="36">
        <v>0</v>
      </c>
      <c r="X25" s="36">
        <v>0</v>
      </c>
      <c r="Y25" s="36"/>
      <c r="Z25" s="36"/>
      <c r="AA25" s="37"/>
      <c r="AB25" s="36"/>
      <c r="AC25" s="36"/>
      <c r="AD25" s="36">
        <v>1525</v>
      </c>
      <c r="AE25" s="36">
        <v>1103.4</v>
      </c>
      <c r="AF25" s="36">
        <f t="shared" si="10"/>
        <v>72.35409836065574</v>
      </c>
      <c r="AG25" s="36">
        <v>62.64259045199183</v>
      </c>
      <c r="AH25" s="36"/>
      <c r="AI25" s="36">
        <v>0</v>
      </c>
      <c r="AJ25" s="36"/>
      <c r="AK25" s="36">
        <v>40</v>
      </c>
      <c r="AL25" s="36">
        <v>20.4</v>
      </c>
      <c r="AM25" s="36">
        <f t="shared" si="26"/>
        <v>51</v>
      </c>
      <c r="AN25" s="36">
        <v>29.01849217638691</v>
      </c>
      <c r="AO25" s="36"/>
      <c r="AP25" s="36"/>
      <c r="AQ25" s="36"/>
      <c r="AR25" s="41">
        <v>90.5</v>
      </c>
      <c r="AS25" s="41">
        <v>81.5</v>
      </c>
      <c r="AT25" s="42">
        <f t="shared" si="13"/>
        <v>90.05524861878453</v>
      </c>
      <c r="AU25" s="42">
        <v>64.73391580619538</v>
      </c>
      <c r="AV25" s="37"/>
      <c r="AW25" s="37"/>
      <c r="AX25" s="42"/>
      <c r="AY25" s="36"/>
      <c r="AZ25" s="77">
        <v>60</v>
      </c>
      <c r="BA25" s="77">
        <v>60</v>
      </c>
      <c r="BB25" s="82">
        <f t="shared" si="15"/>
        <v>100</v>
      </c>
      <c r="BC25" s="82">
        <v>66.66666666666666</v>
      </c>
      <c r="BD25" s="119">
        <v>3</v>
      </c>
      <c r="BE25" s="77">
        <v>2</v>
      </c>
      <c r="BF25" s="77"/>
      <c r="BG25" s="82"/>
      <c r="BH25" s="82"/>
      <c r="BI25" s="82"/>
      <c r="BJ25" s="82"/>
      <c r="BK25" s="82"/>
      <c r="BL25" s="82"/>
      <c r="BM25" s="125">
        <f t="shared" si="0"/>
        <v>428.26086956521743</v>
      </c>
      <c r="BN25" s="125">
        <f t="shared" si="1"/>
        <v>42.82608695652174</v>
      </c>
      <c r="BO25" s="125">
        <f t="shared" si="17"/>
        <v>21.826086956521745</v>
      </c>
      <c r="BP25" s="125">
        <f t="shared" si="18"/>
        <v>0</v>
      </c>
      <c r="BQ25" s="125">
        <f t="shared" si="19"/>
        <v>8.8</v>
      </c>
      <c r="BR25" s="125">
        <f t="shared" si="20"/>
        <v>0</v>
      </c>
      <c r="BS25" s="125">
        <f t="shared" si="21"/>
        <v>18.011049723756905</v>
      </c>
      <c r="BT25" s="125">
        <f t="shared" si="22"/>
        <v>10</v>
      </c>
      <c r="BU25" s="125">
        <f t="shared" si="23"/>
        <v>0</v>
      </c>
      <c r="BV25" s="125">
        <f t="shared" si="24"/>
        <v>58.63713668027865</v>
      </c>
      <c r="BW25" s="9">
        <v>50</v>
      </c>
      <c r="BX25" s="143">
        <f t="shared" si="25"/>
        <v>117.27427336055732</v>
      </c>
    </row>
    <row r="26" spans="1:76" ht="18">
      <c r="A26" s="35" t="s">
        <v>19</v>
      </c>
      <c r="B26" s="36">
        <v>55</v>
      </c>
      <c r="C26" s="36">
        <v>130.7</v>
      </c>
      <c r="D26" s="36">
        <f t="shared" si="2"/>
        <v>237.6363636363636</v>
      </c>
      <c r="E26" s="36">
        <v>160.76260762607626</v>
      </c>
      <c r="F26" s="52">
        <v>12</v>
      </c>
      <c r="G26" s="39">
        <v>18.5</v>
      </c>
      <c r="H26" s="36">
        <f t="shared" si="3"/>
        <v>154.16666666666669</v>
      </c>
      <c r="I26" s="39">
        <v>0</v>
      </c>
      <c r="J26" s="39">
        <v>8.1</v>
      </c>
      <c r="K26" s="36"/>
      <c r="L26" s="36"/>
      <c r="M26" s="52"/>
      <c r="N26" s="39">
        <v>1.9</v>
      </c>
      <c r="O26" s="36"/>
      <c r="P26" s="14">
        <v>12</v>
      </c>
      <c r="Q26" s="14">
        <v>12.6</v>
      </c>
      <c r="R26" s="36">
        <f t="shared" si="6"/>
        <v>105</v>
      </c>
      <c r="S26" s="36">
        <v>105</v>
      </c>
      <c r="T26" s="37">
        <v>3</v>
      </c>
      <c r="U26" s="37">
        <v>3.4</v>
      </c>
      <c r="V26" s="36">
        <f t="shared" si="7"/>
        <v>113.33333333333333</v>
      </c>
      <c r="W26" s="36">
        <v>0</v>
      </c>
      <c r="X26" s="36">
        <v>0</v>
      </c>
      <c r="Y26" s="36"/>
      <c r="Z26" s="36"/>
      <c r="AA26" s="37"/>
      <c r="AB26" s="36"/>
      <c r="AC26" s="36"/>
      <c r="AD26" s="36">
        <v>3634</v>
      </c>
      <c r="AE26" s="36">
        <v>3634.5</v>
      </c>
      <c r="AF26" s="36">
        <f t="shared" si="10"/>
        <v>100.01375894331315</v>
      </c>
      <c r="AG26" s="36">
        <v>104.87707303299153</v>
      </c>
      <c r="AH26" s="36">
        <v>683</v>
      </c>
      <c r="AI26" s="36">
        <v>850.8</v>
      </c>
      <c r="AJ26" s="36">
        <f t="shared" si="11"/>
        <v>124.56808199121522</v>
      </c>
      <c r="AK26" s="36">
        <v>111</v>
      </c>
      <c r="AL26" s="36">
        <v>121.5</v>
      </c>
      <c r="AM26" s="36">
        <f t="shared" si="26"/>
        <v>109.45945945945945</v>
      </c>
      <c r="AN26" s="36">
        <v>101.25</v>
      </c>
      <c r="AO26" s="36">
        <v>24</v>
      </c>
      <c r="AP26" s="36">
        <v>18.5</v>
      </c>
      <c r="AQ26" s="36">
        <f t="shared" si="12"/>
        <v>77.08333333333334</v>
      </c>
      <c r="AR26" s="41">
        <v>271.1</v>
      </c>
      <c r="AS26" s="41">
        <v>277.8</v>
      </c>
      <c r="AT26" s="42">
        <f t="shared" si="13"/>
        <v>102.47141276281815</v>
      </c>
      <c r="AU26" s="42">
        <v>150.732501356484</v>
      </c>
      <c r="AV26" s="37">
        <v>117.1</v>
      </c>
      <c r="AW26" s="37">
        <v>118.3</v>
      </c>
      <c r="AX26" s="42">
        <f t="shared" si="14"/>
        <v>101.02476515798465</v>
      </c>
      <c r="AY26" s="36">
        <v>100.02786291446087</v>
      </c>
      <c r="AZ26" s="77">
        <v>3390</v>
      </c>
      <c r="BA26" s="77">
        <v>956.7</v>
      </c>
      <c r="BB26" s="82">
        <f t="shared" si="15"/>
        <v>28.2212389380531</v>
      </c>
      <c r="BC26" s="82">
        <v>735.923076923077</v>
      </c>
      <c r="BD26" s="119">
        <v>7</v>
      </c>
      <c r="BE26" s="77">
        <v>4</v>
      </c>
      <c r="BF26" s="77">
        <v>4</v>
      </c>
      <c r="BG26" s="82">
        <f t="shared" si="16"/>
        <v>100</v>
      </c>
      <c r="BH26" s="82">
        <v>200</v>
      </c>
      <c r="BI26" s="82"/>
      <c r="BJ26" s="82"/>
      <c r="BK26" s="82"/>
      <c r="BL26" s="82"/>
      <c r="BM26" s="125">
        <f t="shared" si="0"/>
        <v>570.8854654888776</v>
      </c>
      <c r="BN26" s="125">
        <f t="shared" si="1"/>
        <v>57.088546548887756</v>
      </c>
      <c r="BO26" s="125">
        <f t="shared" si="17"/>
        <v>23.763636363636362</v>
      </c>
      <c r="BP26" s="125">
        <f t="shared" si="18"/>
        <v>0</v>
      </c>
      <c r="BQ26" s="125">
        <f t="shared" si="19"/>
        <v>8.4</v>
      </c>
      <c r="BR26" s="125">
        <f t="shared" si="20"/>
        <v>0</v>
      </c>
      <c r="BS26" s="125">
        <f t="shared" si="21"/>
        <v>20.49428255256363</v>
      </c>
      <c r="BT26" s="125">
        <f t="shared" si="22"/>
        <v>2.82212389380531</v>
      </c>
      <c r="BU26" s="125">
        <f t="shared" si="23"/>
        <v>10</v>
      </c>
      <c r="BV26" s="125">
        <f t="shared" si="24"/>
        <v>65.4800428100053</v>
      </c>
      <c r="BW26" s="9">
        <v>58</v>
      </c>
      <c r="BX26" s="143">
        <f t="shared" si="25"/>
        <v>112.89662553449189</v>
      </c>
    </row>
    <row r="27" spans="1:76" ht="18">
      <c r="A27" s="35" t="s">
        <v>20</v>
      </c>
      <c r="B27" s="36">
        <v>191</v>
      </c>
      <c r="C27" s="36">
        <v>220.6</v>
      </c>
      <c r="D27" s="36">
        <f t="shared" si="2"/>
        <v>115.49738219895286</v>
      </c>
      <c r="E27" s="36">
        <v>81.1327694005149</v>
      </c>
      <c r="F27" s="52">
        <v>21</v>
      </c>
      <c r="G27" s="39">
        <v>22.2</v>
      </c>
      <c r="H27" s="36">
        <f t="shared" si="3"/>
        <v>105.71428571428572</v>
      </c>
      <c r="I27" s="39">
        <v>659</v>
      </c>
      <c r="J27" s="39">
        <v>763.6</v>
      </c>
      <c r="K27" s="36">
        <f t="shared" si="4"/>
        <v>115.87253414264036</v>
      </c>
      <c r="L27" s="36">
        <v>126.71755725190839</v>
      </c>
      <c r="M27" s="52">
        <v>65</v>
      </c>
      <c r="N27" s="39">
        <v>85.4</v>
      </c>
      <c r="O27" s="36">
        <f t="shared" si="5"/>
        <v>131.3846153846154</v>
      </c>
      <c r="P27" s="14">
        <v>44</v>
      </c>
      <c r="Q27" s="14">
        <v>57.9</v>
      </c>
      <c r="R27" s="36">
        <f t="shared" si="6"/>
        <v>131.5909090909091</v>
      </c>
      <c r="S27" s="36">
        <v>88.80368098159508</v>
      </c>
      <c r="T27" s="37">
        <v>8</v>
      </c>
      <c r="U27" s="37">
        <v>8.4</v>
      </c>
      <c r="V27" s="36">
        <f t="shared" si="7"/>
        <v>105</v>
      </c>
      <c r="W27" s="36">
        <v>79</v>
      </c>
      <c r="X27" s="36">
        <v>77.4</v>
      </c>
      <c r="Y27" s="36">
        <f t="shared" si="8"/>
        <v>97.97468354430382</v>
      </c>
      <c r="Z27" s="36">
        <v>116.91842900302115</v>
      </c>
      <c r="AA27" s="37">
        <v>16</v>
      </c>
      <c r="AB27" s="36">
        <v>10.9</v>
      </c>
      <c r="AC27" s="36">
        <f t="shared" si="9"/>
        <v>68.125</v>
      </c>
      <c r="AD27" s="36">
        <v>84531</v>
      </c>
      <c r="AE27" s="36">
        <v>78668.6</v>
      </c>
      <c r="AF27" s="36">
        <f t="shared" si="10"/>
        <v>93.06479279790847</v>
      </c>
      <c r="AG27" s="36">
        <v>93.60357099273655</v>
      </c>
      <c r="AH27" s="36">
        <v>12274</v>
      </c>
      <c r="AI27" s="36">
        <v>9291.3</v>
      </c>
      <c r="AJ27" s="36">
        <f t="shared" si="11"/>
        <v>75.69903861821736</v>
      </c>
      <c r="AK27" s="36">
        <v>1367</v>
      </c>
      <c r="AL27" s="36">
        <v>961</v>
      </c>
      <c r="AM27" s="36">
        <f t="shared" si="26"/>
        <v>70.29992684711046</v>
      </c>
      <c r="AN27" s="36">
        <v>106.0004412089124</v>
      </c>
      <c r="AO27" s="36">
        <v>163</v>
      </c>
      <c r="AP27" s="36">
        <v>132.3</v>
      </c>
      <c r="AQ27" s="36">
        <f t="shared" si="12"/>
        <v>81.16564417177915</v>
      </c>
      <c r="AR27" s="41">
        <v>1984.9</v>
      </c>
      <c r="AS27" s="41">
        <v>2094.5</v>
      </c>
      <c r="AT27" s="42">
        <f t="shared" si="13"/>
        <v>105.52168875006298</v>
      </c>
      <c r="AU27" s="42">
        <v>98.60182657000284</v>
      </c>
      <c r="AV27" s="37">
        <v>191</v>
      </c>
      <c r="AW27" s="37">
        <v>208.3</v>
      </c>
      <c r="AX27" s="42">
        <f t="shared" si="14"/>
        <v>109.05759162303666</v>
      </c>
      <c r="AY27" s="36">
        <v>98.99244332493703</v>
      </c>
      <c r="AZ27" s="77">
        <v>9963</v>
      </c>
      <c r="BA27" s="77">
        <v>4003.5</v>
      </c>
      <c r="BB27" s="82">
        <f t="shared" si="15"/>
        <v>40.183679614573926</v>
      </c>
      <c r="BC27" s="82">
        <v>59.32868998221695</v>
      </c>
      <c r="BD27" s="119">
        <v>28</v>
      </c>
      <c r="BE27" s="77">
        <v>19</v>
      </c>
      <c r="BF27" s="77">
        <v>14</v>
      </c>
      <c r="BG27" s="82">
        <f t="shared" si="16"/>
        <v>73.68421052631578</v>
      </c>
      <c r="BH27" s="82">
        <v>35</v>
      </c>
      <c r="BI27" s="82">
        <v>720</v>
      </c>
      <c r="BJ27" s="82">
        <v>617</v>
      </c>
      <c r="BK27" s="82">
        <f>BJ27/BI27*100</f>
        <v>85.69444444444444</v>
      </c>
      <c r="BL27" s="82">
        <v>42.936673625608904</v>
      </c>
      <c r="BM27" s="125">
        <f t="shared" si="0"/>
        <v>673.7958424426329</v>
      </c>
      <c r="BN27" s="125">
        <f t="shared" si="1"/>
        <v>67.37958424426328</v>
      </c>
      <c r="BO27" s="125">
        <f t="shared" si="17"/>
        <v>11.549738219895287</v>
      </c>
      <c r="BP27" s="125">
        <f t="shared" si="18"/>
        <v>11.587253414264037</v>
      </c>
      <c r="BQ27" s="125">
        <f t="shared" si="19"/>
        <v>10.527272727272727</v>
      </c>
      <c r="BR27" s="125">
        <f t="shared" si="20"/>
        <v>11.756962025316456</v>
      </c>
      <c r="BS27" s="125">
        <f t="shared" si="21"/>
        <v>21.104337750012597</v>
      </c>
      <c r="BT27" s="125">
        <f t="shared" si="22"/>
        <v>4.018367961457392</v>
      </c>
      <c r="BU27" s="125">
        <f t="shared" si="23"/>
        <v>7.368421052631578</v>
      </c>
      <c r="BV27" s="125">
        <f t="shared" si="24"/>
        <v>77.91235315085005</v>
      </c>
      <c r="BW27" s="9">
        <v>80</v>
      </c>
      <c r="BX27" s="143">
        <f t="shared" si="25"/>
        <v>97.39044143856258</v>
      </c>
    </row>
    <row r="28" spans="1:76" ht="18">
      <c r="A28" s="35" t="s">
        <v>21</v>
      </c>
      <c r="B28" s="36">
        <v>166</v>
      </c>
      <c r="C28" s="36">
        <v>247</v>
      </c>
      <c r="D28" s="36">
        <f t="shared" si="2"/>
        <v>148.7951807228916</v>
      </c>
      <c r="E28" s="36">
        <v>80.03888528839921</v>
      </c>
      <c r="F28" s="52">
        <v>19</v>
      </c>
      <c r="G28" s="39">
        <v>44.3</v>
      </c>
      <c r="H28" s="36">
        <f t="shared" si="3"/>
        <v>233.1578947368421</v>
      </c>
      <c r="I28" s="39">
        <v>0</v>
      </c>
      <c r="J28" s="39">
        <v>0</v>
      </c>
      <c r="K28" s="36"/>
      <c r="L28" s="36"/>
      <c r="M28" s="52"/>
      <c r="N28" s="39"/>
      <c r="O28" s="36"/>
      <c r="P28" s="14">
        <v>26</v>
      </c>
      <c r="Q28" s="14">
        <v>38.5</v>
      </c>
      <c r="R28" s="36">
        <f t="shared" si="6"/>
        <v>148.0769230769231</v>
      </c>
      <c r="S28" s="36">
        <v>84.4298245614035</v>
      </c>
      <c r="T28" s="37">
        <v>4</v>
      </c>
      <c r="U28" s="37">
        <v>10.8</v>
      </c>
      <c r="V28" s="36">
        <f t="shared" si="7"/>
        <v>270</v>
      </c>
      <c r="W28" s="36">
        <v>0</v>
      </c>
      <c r="X28" s="36">
        <v>0</v>
      </c>
      <c r="Y28" s="36"/>
      <c r="Z28" s="36"/>
      <c r="AA28" s="37"/>
      <c r="AB28" s="36"/>
      <c r="AC28" s="36"/>
      <c r="AD28" s="36">
        <v>26764</v>
      </c>
      <c r="AE28" s="36">
        <v>26765.9</v>
      </c>
      <c r="AF28" s="36">
        <f t="shared" si="10"/>
        <v>100.0070990883276</v>
      </c>
      <c r="AG28" s="36">
        <v>97.97266356425621</v>
      </c>
      <c r="AH28" s="36">
        <v>3693</v>
      </c>
      <c r="AI28" s="36">
        <v>3998.2</v>
      </c>
      <c r="AJ28" s="36">
        <f t="shared" si="11"/>
        <v>108.26428378012456</v>
      </c>
      <c r="AK28" s="36">
        <v>761</v>
      </c>
      <c r="AL28" s="36">
        <v>1006.1</v>
      </c>
      <c r="AM28" s="36">
        <f t="shared" si="26"/>
        <v>132.20762155059134</v>
      </c>
      <c r="AN28" s="36">
        <v>108.6501079913607</v>
      </c>
      <c r="AO28" s="36">
        <v>90</v>
      </c>
      <c r="AP28" s="36">
        <v>134.5</v>
      </c>
      <c r="AQ28" s="36">
        <f t="shared" si="12"/>
        <v>149.44444444444446</v>
      </c>
      <c r="AR28" s="41">
        <v>997.4</v>
      </c>
      <c r="AS28" s="41">
        <v>1054.7</v>
      </c>
      <c r="AT28" s="42">
        <f t="shared" si="13"/>
        <v>105.74493683577302</v>
      </c>
      <c r="AU28" s="42">
        <v>106.77262603765945</v>
      </c>
      <c r="AV28" s="37">
        <v>100.3</v>
      </c>
      <c r="AW28" s="37">
        <v>109.7</v>
      </c>
      <c r="AX28" s="42">
        <f t="shared" si="14"/>
        <v>109.37188434695912</v>
      </c>
      <c r="AY28" s="36">
        <v>100</v>
      </c>
      <c r="AZ28" s="77">
        <v>7560</v>
      </c>
      <c r="BA28" s="77">
        <v>1310</v>
      </c>
      <c r="BB28" s="82">
        <f t="shared" si="15"/>
        <v>17.32804232804233</v>
      </c>
      <c r="BC28" s="82">
        <v>46.43743353420773</v>
      </c>
      <c r="BD28" s="119">
        <v>26</v>
      </c>
      <c r="BE28" s="77">
        <v>17</v>
      </c>
      <c r="BF28" s="77">
        <v>27</v>
      </c>
      <c r="BG28" s="82">
        <f t="shared" si="16"/>
        <v>158.8235294117647</v>
      </c>
      <c r="BH28" s="82">
        <v>180</v>
      </c>
      <c r="BI28" s="82">
        <v>110</v>
      </c>
      <c r="BJ28" s="82">
        <v>219</v>
      </c>
      <c r="BK28" s="82">
        <f>BJ28/BI28*100</f>
        <v>199.0909090909091</v>
      </c>
      <c r="BL28" s="82">
        <v>644.1176470588235</v>
      </c>
      <c r="BM28" s="125">
        <f t="shared" si="0"/>
        <v>573.0236755396218</v>
      </c>
      <c r="BN28" s="125">
        <f t="shared" si="1"/>
        <v>57.30236755396218</v>
      </c>
      <c r="BO28" s="125">
        <f t="shared" si="17"/>
        <v>14.879518072289159</v>
      </c>
      <c r="BP28" s="125">
        <f t="shared" si="18"/>
        <v>0</v>
      </c>
      <c r="BQ28" s="125">
        <f t="shared" si="19"/>
        <v>11.846153846153847</v>
      </c>
      <c r="BR28" s="125">
        <f t="shared" si="20"/>
        <v>0</v>
      </c>
      <c r="BS28" s="125">
        <f t="shared" si="21"/>
        <v>21.148987367154604</v>
      </c>
      <c r="BT28" s="125">
        <f t="shared" si="22"/>
        <v>1.732804232804233</v>
      </c>
      <c r="BU28" s="125">
        <f t="shared" si="23"/>
        <v>15.88235294117647</v>
      </c>
      <c r="BV28" s="125">
        <f t="shared" si="24"/>
        <v>65.48981645957831</v>
      </c>
      <c r="BW28" s="9">
        <v>58</v>
      </c>
      <c r="BX28" s="143">
        <f t="shared" si="25"/>
        <v>112.91347665444536</v>
      </c>
    </row>
    <row r="29" spans="1:76" ht="18">
      <c r="A29" s="35" t="s">
        <v>22</v>
      </c>
      <c r="B29" s="36">
        <v>117</v>
      </c>
      <c r="C29" s="36">
        <v>134.2</v>
      </c>
      <c r="D29" s="36">
        <f t="shared" si="2"/>
        <v>114.70085470085469</v>
      </c>
      <c r="E29" s="36">
        <v>120.35874439461882</v>
      </c>
      <c r="F29" s="52">
        <v>17</v>
      </c>
      <c r="G29" s="39">
        <v>17.4</v>
      </c>
      <c r="H29" s="36">
        <f t="shared" si="3"/>
        <v>102.35294117647058</v>
      </c>
      <c r="I29" s="39">
        <v>176</v>
      </c>
      <c r="J29" s="39">
        <v>138.7</v>
      </c>
      <c r="K29" s="36">
        <f t="shared" si="4"/>
        <v>78.80681818181817</v>
      </c>
      <c r="L29" s="36">
        <v>91.79351422898742</v>
      </c>
      <c r="M29" s="52">
        <v>16</v>
      </c>
      <c r="N29" s="39">
        <v>15.7</v>
      </c>
      <c r="O29" s="36">
        <f t="shared" si="5"/>
        <v>98.125</v>
      </c>
      <c r="P29" s="14">
        <v>24</v>
      </c>
      <c r="Q29" s="14">
        <v>24.8</v>
      </c>
      <c r="R29" s="36">
        <f t="shared" si="6"/>
        <v>103.33333333333334</v>
      </c>
      <c r="S29" s="36">
        <v>64.58333333333333</v>
      </c>
      <c r="T29" s="37">
        <v>4</v>
      </c>
      <c r="U29" s="37">
        <v>3</v>
      </c>
      <c r="V29" s="36">
        <f t="shared" si="7"/>
        <v>75</v>
      </c>
      <c r="W29" s="36">
        <v>7</v>
      </c>
      <c r="X29" s="36">
        <v>3.2</v>
      </c>
      <c r="Y29" s="36">
        <f t="shared" si="8"/>
        <v>45.714285714285715</v>
      </c>
      <c r="Z29" s="36">
        <v>35.95505617977528</v>
      </c>
      <c r="AA29" s="37">
        <v>1</v>
      </c>
      <c r="AB29" s="36"/>
      <c r="AC29" s="36">
        <f t="shared" si="9"/>
        <v>0</v>
      </c>
      <c r="AD29" s="36">
        <v>8511</v>
      </c>
      <c r="AE29" s="36">
        <v>7511.6</v>
      </c>
      <c r="AF29" s="36">
        <f t="shared" si="10"/>
        <v>88.25754905416521</v>
      </c>
      <c r="AG29" s="36">
        <v>93.99411103294494</v>
      </c>
      <c r="AH29" s="36">
        <v>1226</v>
      </c>
      <c r="AI29" s="36">
        <v>890.1</v>
      </c>
      <c r="AJ29" s="36">
        <f t="shared" si="11"/>
        <v>72.60195758564437</v>
      </c>
      <c r="AK29" s="36">
        <v>265</v>
      </c>
      <c r="AL29" s="36">
        <v>298.5</v>
      </c>
      <c r="AM29" s="36">
        <f t="shared" si="26"/>
        <v>112.64150943396227</v>
      </c>
      <c r="AN29" s="36">
        <v>131.96286472148543</v>
      </c>
      <c r="AO29" s="36">
        <v>33</v>
      </c>
      <c r="AP29" s="36">
        <v>35.5</v>
      </c>
      <c r="AQ29" s="36">
        <f t="shared" si="12"/>
        <v>107.57575757575756</v>
      </c>
      <c r="AR29" s="41">
        <v>235.9</v>
      </c>
      <c r="AS29" s="41">
        <v>243.8</v>
      </c>
      <c r="AT29" s="42">
        <f t="shared" si="13"/>
        <v>103.34887664264518</v>
      </c>
      <c r="AU29" s="42">
        <v>104.81513327601033</v>
      </c>
      <c r="AV29" s="37">
        <v>15.8</v>
      </c>
      <c r="AW29" s="37">
        <v>16.8</v>
      </c>
      <c r="AX29" s="42">
        <f t="shared" si="14"/>
        <v>106.32911392405062</v>
      </c>
      <c r="AY29" s="36">
        <v>99.96118012422362</v>
      </c>
      <c r="AZ29" s="77">
        <v>1590</v>
      </c>
      <c r="BA29" s="77">
        <v>940</v>
      </c>
      <c r="BB29" s="82">
        <f t="shared" si="15"/>
        <v>59.11949685534591</v>
      </c>
      <c r="BC29" s="82">
        <v>723.0769230769231</v>
      </c>
      <c r="BD29" s="119">
        <v>16</v>
      </c>
      <c r="BE29" s="77">
        <v>11</v>
      </c>
      <c r="BF29" s="77">
        <v>11</v>
      </c>
      <c r="BG29" s="82">
        <f t="shared" si="16"/>
        <v>100</v>
      </c>
      <c r="BH29" s="82">
        <v>55</v>
      </c>
      <c r="BI29" s="82"/>
      <c r="BJ29" s="82"/>
      <c r="BK29" s="82"/>
      <c r="BL29" s="82"/>
      <c r="BM29" s="125">
        <f t="shared" si="0"/>
        <v>601.6359689098615</v>
      </c>
      <c r="BN29" s="125">
        <f t="shared" si="1"/>
        <v>60.16359689098615</v>
      </c>
      <c r="BO29" s="125">
        <f t="shared" si="17"/>
        <v>11.470085470085468</v>
      </c>
      <c r="BP29" s="125">
        <f t="shared" si="18"/>
        <v>7.8806818181818175</v>
      </c>
      <c r="BQ29" s="125">
        <f t="shared" si="19"/>
        <v>8.266666666666667</v>
      </c>
      <c r="BR29" s="125">
        <f t="shared" si="20"/>
        <v>5.485714285714286</v>
      </c>
      <c r="BS29" s="125">
        <f t="shared" si="21"/>
        <v>20.669775328529035</v>
      </c>
      <c r="BT29" s="125">
        <f t="shared" si="22"/>
        <v>5.911949685534591</v>
      </c>
      <c r="BU29" s="125">
        <f t="shared" si="23"/>
        <v>10</v>
      </c>
      <c r="BV29" s="125">
        <f t="shared" si="24"/>
        <v>69.68487325471186</v>
      </c>
      <c r="BW29" s="9">
        <v>80</v>
      </c>
      <c r="BX29" s="143">
        <f t="shared" si="25"/>
        <v>87.10609156838981</v>
      </c>
    </row>
    <row r="30" spans="1:66" ht="18">
      <c r="A30" s="35" t="s">
        <v>23</v>
      </c>
      <c r="B30" s="36">
        <f>SUM(B9:B29)</f>
        <v>1962</v>
      </c>
      <c r="C30" s="36">
        <f>SUM(C9:C29)</f>
        <v>3099.599999999999</v>
      </c>
      <c r="D30" s="36">
        <f t="shared" si="2"/>
        <v>157.98165137614674</v>
      </c>
      <c r="E30" s="36">
        <v>91.60115846090193</v>
      </c>
      <c r="F30" s="54">
        <f>SUM(F9:F29)</f>
        <v>229</v>
      </c>
      <c r="G30" s="54">
        <f>SUM(G9:G29)</f>
        <v>331.5</v>
      </c>
      <c r="H30" s="36">
        <f t="shared" si="3"/>
        <v>144.75982532751092</v>
      </c>
      <c r="I30" s="40">
        <f>SUM(I9:I29)</f>
        <v>10391</v>
      </c>
      <c r="J30" s="40">
        <f>SUM(J9:J29)</f>
        <v>10757.300000000001</v>
      </c>
      <c r="K30" s="36">
        <f t="shared" si="4"/>
        <v>103.52516600904632</v>
      </c>
      <c r="L30" s="36">
        <v>102.53250219222996</v>
      </c>
      <c r="M30" s="55">
        <f>SUM(M9:M29)</f>
        <v>1063</v>
      </c>
      <c r="N30" s="54">
        <f>SUM(N9:N29)</f>
        <v>1127.5000000000002</v>
      </c>
      <c r="O30" s="36">
        <f t="shared" si="5"/>
        <v>106.06773283160868</v>
      </c>
      <c r="P30" s="14">
        <f>SUM(P9:P29)</f>
        <v>434</v>
      </c>
      <c r="Q30" s="14">
        <f>SUM(Q9:Q29)</f>
        <v>530.8</v>
      </c>
      <c r="R30" s="36">
        <f t="shared" si="6"/>
        <v>122.30414746543778</v>
      </c>
      <c r="S30" s="36">
        <v>84.67060137182963</v>
      </c>
      <c r="T30" s="36">
        <f>SUM(T9:T29)</f>
        <v>64</v>
      </c>
      <c r="U30" s="36">
        <f>SUM(U9:U29)</f>
        <v>82.9</v>
      </c>
      <c r="V30" s="36">
        <f t="shared" si="7"/>
        <v>129.53125</v>
      </c>
      <c r="W30" s="36">
        <f>SUM(W9:W29)</f>
        <v>4030</v>
      </c>
      <c r="X30" s="36">
        <f>SUM(X9:X29)</f>
        <v>4054.5</v>
      </c>
      <c r="Y30" s="36">
        <f t="shared" si="8"/>
        <v>100.60794044665013</v>
      </c>
      <c r="Z30" s="36">
        <v>106.1165201005025</v>
      </c>
      <c r="AA30" s="36">
        <f>SUM(AA9:AA29)</f>
        <v>545</v>
      </c>
      <c r="AB30" s="36">
        <f>SUM(AB9:AB29)</f>
        <v>474.2</v>
      </c>
      <c r="AC30" s="36">
        <f t="shared" si="9"/>
        <v>87.00917431192661</v>
      </c>
      <c r="AD30" s="36">
        <f>SUM(AD9:AD29)</f>
        <v>440886</v>
      </c>
      <c r="AE30" s="36">
        <f>SUM(AE9:AE29)</f>
        <v>440895.1000000001</v>
      </c>
      <c r="AF30" s="36">
        <f t="shared" si="10"/>
        <v>100.00206402562115</v>
      </c>
      <c r="AG30" s="36">
        <v>104.11172062466372</v>
      </c>
      <c r="AH30" s="36">
        <f>SUM(AH9:AH29)</f>
        <v>58581</v>
      </c>
      <c r="AI30" s="36">
        <f>SUM(AI9:AI29)</f>
        <v>55859.00000000001</v>
      </c>
      <c r="AJ30" s="36">
        <f t="shared" si="11"/>
        <v>95.35344224236528</v>
      </c>
      <c r="AK30" s="36">
        <f>SUM(AK9:AK29)</f>
        <v>9025</v>
      </c>
      <c r="AL30" s="36">
        <f>SUM(AL9:AL29)</f>
        <v>9353.81</v>
      </c>
      <c r="AM30" s="36">
        <f t="shared" si="26"/>
        <v>103.64332409972299</v>
      </c>
      <c r="AN30" s="36">
        <v>117.02150817440737</v>
      </c>
      <c r="AO30" s="36">
        <f>SUM(AO9:AO29)</f>
        <v>1107</v>
      </c>
      <c r="AP30" s="36">
        <f>SUM(AP9:AP29)</f>
        <v>1138.4</v>
      </c>
      <c r="AQ30" s="36">
        <f t="shared" si="12"/>
        <v>102.83649503161698</v>
      </c>
      <c r="AR30" s="42">
        <f>SUM(AR9:AR29)</f>
        <v>13248.199999999999</v>
      </c>
      <c r="AS30" s="42">
        <v>13704.9</v>
      </c>
      <c r="AT30" s="42">
        <f t="shared" si="13"/>
        <v>103.4472607599523</v>
      </c>
      <c r="AU30" s="42">
        <v>107.73614866989496</v>
      </c>
      <c r="AV30" s="36">
        <f>SUM(AV9:AV29)</f>
        <v>1198.6999999999998</v>
      </c>
      <c r="AW30" s="36">
        <v>1307.8</v>
      </c>
      <c r="AX30" s="42">
        <f t="shared" si="14"/>
        <v>109.10152665387504</v>
      </c>
      <c r="AY30" s="36">
        <v>103.0360196942213</v>
      </c>
      <c r="AZ30" s="77">
        <f>SUM(AZ9:AZ29)</f>
        <v>71500</v>
      </c>
      <c r="BA30" s="82">
        <f>SUM(BA9:BA29)</f>
        <v>50510</v>
      </c>
      <c r="BB30" s="82">
        <f t="shared" si="15"/>
        <v>70.64335664335665</v>
      </c>
      <c r="BC30" s="82">
        <v>101.50082385564441</v>
      </c>
      <c r="BD30" s="119">
        <f>SUM(BD9:BD29)</f>
        <v>290</v>
      </c>
      <c r="BE30" s="118">
        <f>SUM(BE9:BE29)</f>
        <v>191</v>
      </c>
      <c r="BF30" s="118">
        <f>SUM(BF9:BF29)</f>
        <v>206</v>
      </c>
      <c r="BG30" s="82">
        <f t="shared" si="16"/>
        <v>107.85340314136124</v>
      </c>
      <c r="BH30" s="82">
        <v>73.04964539007092</v>
      </c>
      <c r="BI30" s="82">
        <f>SUM(BI9:BI29)</f>
        <v>2100</v>
      </c>
      <c r="BJ30" s="82">
        <f>SUM(BJ9:BJ29)</f>
        <v>2153</v>
      </c>
      <c r="BK30" s="82">
        <f>BJ30/BI30*100</f>
        <v>102.52380952380953</v>
      </c>
      <c r="BL30" s="82">
        <v>78.86446886446886</v>
      </c>
      <c r="BM30" s="125">
        <f t="shared" si="0"/>
        <v>765.9516847762202</v>
      </c>
      <c r="BN30" s="125">
        <f t="shared" si="1"/>
        <v>76.59516847762202</v>
      </c>
    </row>
    <row r="31" spans="30:51" ht="18.75"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49">
        <v>20408</v>
      </c>
      <c r="AS31" s="16">
        <v>21850.3</v>
      </c>
      <c r="AT31" s="42">
        <f t="shared" si="13"/>
        <v>107.0673265386123</v>
      </c>
      <c r="AU31" s="300">
        <v>111.59214524654631</v>
      </c>
      <c r="AV31" s="51">
        <v>2178.1</v>
      </c>
      <c r="AW31" s="17">
        <v>2350</v>
      </c>
      <c r="AX31" s="42">
        <f t="shared" si="14"/>
        <v>107.8921996235251</v>
      </c>
      <c r="AY31" s="23"/>
    </row>
    <row r="32" spans="30:51" ht="18.75"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49">
        <f>SUM(AR30:AR31)</f>
        <v>33656.2</v>
      </c>
      <c r="AS32" s="49">
        <v>35555.2</v>
      </c>
      <c r="AT32" s="42">
        <f t="shared" si="13"/>
        <v>105.6423482151877</v>
      </c>
      <c r="AU32" s="42">
        <v>110.07358836950836</v>
      </c>
      <c r="AV32" s="40">
        <f>SUM(AV30:AV31)</f>
        <v>3376.7999999999997</v>
      </c>
      <c r="AW32" s="40">
        <v>3657.8</v>
      </c>
      <c r="AX32" s="42">
        <f t="shared" si="14"/>
        <v>108.32148779909976</v>
      </c>
      <c r="AY32" s="23"/>
    </row>
  </sheetData>
  <mergeCells count="3">
    <mergeCell ref="BD6:BG6"/>
    <mergeCell ref="BI6:BL6"/>
    <mergeCell ref="AZ6:BC6"/>
  </mergeCells>
  <printOptions/>
  <pageMargins left="0.18" right="0.2" top="0.53" bottom="1" header="0.5" footer="0.5"/>
  <pageSetup fitToWidth="0" horizontalDpi="600" verticalDpi="600" orientation="landscape" paperSize="9" scale="38" r:id="rId1"/>
  <colBreaks count="2" manualBreakCount="2">
    <brk id="29" max="31" man="1"/>
    <brk id="64" max="31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Y32"/>
  <sheetViews>
    <sheetView view="pageBreakPreview" zoomScale="65" zoomScaleNormal="50" zoomScaleSheetLayoutView="65" workbookViewId="0" topLeftCell="AF1">
      <selection activeCell="AU9" sqref="AU9"/>
    </sheetView>
  </sheetViews>
  <sheetFormatPr defaultColWidth="9.00390625" defaultRowHeight="12.75"/>
  <cols>
    <col min="1" max="1" width="20.75390625" style="27" customWidth="1"/>
    <col min="2" max="2" width="10.375" style="0" customWidth="1"/>
    <col min="3" max="3" width="11.125" style="0" customWidth="1"/>
    <col min="4" max="5" width="8.875" style="0" customWidth="1"/>
    <col min="6" max="7" width="8.25390625" style="0" customWidth="1"/>
    <col min="8" max="8" width="10.625" style="0" customWidth="1"/>
    <col min="9" max="9" width="8.875" style="0" customWidth="1"/>
    <col min="10" max="10" width="11.00390625" style="0" customWidth="1"/>
    <col min="11" max="12" width="10.875" style="0" customWidth="1"/>
    <col min="13" max="13" width="9.00390625" style="0" customWidth="1"/>
    <col min="14" max="14" width="9.625" style="0" customWidth="1"/>
    <col min="15" max="15" width="11.375" style="0" bestFit="1" customWidth="1"/>
    <col min="16" max="16" width="8.25390625" style="0" customWidth="1"/>
    <col min="17" max="19" width="8.00390625" style="0" customWidth="1"/>
    <col min="20" max="21" width="7.75390625" style="0" customWidth="1"/>
    <col min="22" max="22" width="8.625" style="0" customWidth="1"/>
    <col min="23" max="23" width="10.375" style="0" customWidth="1"/>
    <col min="24" max="24" width="9.875" style="0" customWidth="1"/>
    <col min="25" max="26" width="8.625" style="0" customWidth="1"/>
    <col min="27" max="27" width="10.75390625" style="0" customWidth="1"/>
    <col min="28" max="28" width="9.25390625" style="0" customWidth="1"/>
    <col min="29" max="29" width="8.875" style="0" customWidth="1"/>
    <col min="30" max="30" width="13.00390625" style="0" customWidth="1"/>
    <col min="31" max="31" width="13.875" style="0" customWidth="1"/>
    <col min="32" max="33" width="9.625" style="0" customWidth="1"/>
    <col min="34" max="35" width="11.00390625" style="0" customWidth="1"/>
    <col min="36" max="36" width="8.75390625" style="0" customWidth="1"/>
    <col min="37" max="37" width="11.25390625" style="0" customWidth="1"/>
    <col min="38" max="38" width="12.00390625" style="0" customWidth="1"/>
    <col min="39" max="40" width="9.875" style="0" customWidth="1"/>
    <col min="41" max="41" width="8.75390625" style="0" customWidth="1"/>
    <col min="42" max="42" width="9.25390625" style="0" customWidth="1"/>
    <col min="43" max="43" width="8.25390625" style="0" customWidth="1"/>
    <col min="44" max="45" width="11.125" style="0" customWidth="1"/>
    <col min="46" max="47" width="9.00390625" style="0" customWidth="1"/>
    <col min="48" max="48" width="10.75390625" style="0" customWidth="1"/>
    <col min="49" max="49" width="10.125" style="0" customWidth="1"/>
    <col min="50" max="51" width="9.00390625" style="0" customWidth="1"/>
  </cols>
  <sheetData>
    <row r="1" spans="9:43" ht="18">
      <c r="I1" s="20"/>
      <c r="J1" s="20"/>
      <c r="K1" s="20"/>
      <c r="L1" s="20"/>
      <c r="M1" s="20"/>
      <c r="N1" s="12" t="s">
        <v>38</v>
      </c>
      <c r="O1" s="20"/>
      <c r="P1" s="20"/>
      <c r="Q1" s="20"/>
      <c r="R1" s="20"/>
      <c r="S1" s="20"/>
      <c r="T1" s="20"/>
      <c r="AQ1" s="21" t="s">
        <v>38</v>
      </c>
    </row>
    <row r="2" spans="9:43" ht="18">
      <c r="I2" s="12"/>
      <c r="J2" s="20"/>
      <c r="K2" s="20"/>
      <c r="L2" s="20"/>
      <c r="M2" s="20"/>
      <c r="N2" s="12"/>
      <c r="O2" s="20"/>
      <c r="P2" s="20"/>
      <c r="Q2" s="20"/>
      <c r="R2" s="20"/>
      <c r="S2" s="20"/>
      <c r="T2" s="20"/>
      <c r="AQ2" s="21"/>
    </row>
    <row r="3" spans="9:48" ht="18">
      <c r="I3" s="12" t="s">
        <v>39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AL3" s="21" t="s">
        <v>39</v>
      </c>
      <c r="AM3" s="22"/>
      <c r="AN3" s="22"/>
      <c r="AO3" s="22"/>
      <c r="AP3" s="22"/>
      <c r="AQ3" s="22"/>
      <c r="AR3" s="22"/>
      <c r="AS3" s="22"/>
      <c r="AT3" s="22"/>
      <c r="AU3" s="22"/>
      <c r="AV3" s="22"/>
    </row>
    <row r="4" spans="9:48" ht="18">
      <c r="I4" s="12" t="s">
        <v>141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AL4" s="21" t="str">
        <f>I4</f>
        <v>за январь-октябрь 2009 года по Ичалковскому району</v>
      </c>
      <c r="AM4" s="22"/>
      <c r="AN4" s="22"/>
      <c r="AO4" s="22"/>
      <c r="AP4" s="22"/>
      <c r="AQ4" s="22"/>
      <c r="AR4" s="22"/>
      <c r="AS4" s="22"/>
      <c r="AT4" s="22"/>
      <c r="AU4" s="22"/>
      <c r="AV4" s="22" t="s">
        <v>77</v>
      </c>
    </row>
    <row r="5" spans="9:38" ht="18">
      <c r="I5" s="12"/>
      <c r="AL5" s="12"/>
    </row>
    <row r="6" spans="1:51" ht="12.75">
      <c r="A6" s="28" t="s">
        <v>0</v>
      </c>
      <c r="B6" s="1"/>
      <c r="C6" s="2" t="s">
        <v>28</v>
      </c>
      <c r="D6" s="2"/>
      <c r="E6" s="2"/>
      <c r="F6" s="2"/>
      <c r="G6" s="2"/>
      <c r="H6" s="3"/>
      <c r="I6" s="1"/>
      <c r="J6" s="2"/>
      <c r="K6" s="2" t="s">
        <v>29</v>
      </c>
      <c r="L6" s="2"/>
      <c r="M6" s="2"/>
      <c r="N6" s="2"/>
      <c r="O6" s="3"/>
      <c r="P6" s="1"/>
      <c r="Q6" s="2"/>
      <c r="R6" s="2" t="s">
        <v>30</v>
      </c>
      <c r="S6" s="2"/>
      <c r="T6" s="2"/>
      <c r="U6" s="2"/>
      <c r="V6" s="3"/>
      <c r="W6" s="1"/>
      <c r="X6" s="2"/>
      <c r="Y6" s="2" t="s">
        <v>31</v>
      </c>
      <c r="Z6" s="2"/>
      <c r="AA6" s="2"/>
      <c r="AB6" s="2"/>
      <c r="AC6" s="3"/>
      <c r="AD6" s="1"/>
      <c r="AE6" s="2"/>
      <c r="AF6" s="2" t="s">
        <v>32</v>
      </c>
      <c r="AG6" s="2"/>
      <c r="AH6" s="2"/>
      <c r="AI6" s="2"/>
      <c r="AJ6" s="3"/>
      <c r="AK6" s="2"/>
      <c r="AL6" s="2"/>
      <c r="AM6" s="2" t="s">
        <v>33</v>
      </c>
      <c r="AN6" s="2"/>
      <c r="AO6" s="2"/>
      <c r="AP6" s="2"/>
      <c r="AQ6" s="3"/>
      <c r="AR6" s="1"/>
      <c r="AS6" s="2" t="s">
        <v>35</v>
      </c>
      <c r="AT6" s="2"/>
      <c r="AU6" s="2"/>
      <c r="AV6" s="2"/>
      <c r="AW6" s="2"/>
      <c r="AX6" s="3"/>
      <c r="AY6" s="57" t="s">
        <v>40</v>
      </c>
    </row>
    <row r="7" spans="1:51" ht="12.75">
      <c r="A7" s="29" t="s">
        <v>1</v>
      </c>
      <c r="B7" s="4" t="s">
        <v>24</v>
      </c>
      <c r="C7" s="4" t="s">
        <v>26</v>
      </c>
      <c r="D7" s="4" t="s">
        <v>27</v>
      </c>
      <c r="E7" s="4" t="s">
        <v>108</v>
      </c>
      <c r="F7" s="4" t="s">
        <v>24</v>
      </c>
      <c r="G7" s="4" t="s">
        <v>26</v>
      </c>
      <c r="H7" s="4" t="s">
        <v>27</v>
      </c>
      <c r="I7" s="4" t="s">
        <v>24</v>
      </c>
      <c r="J7" s="4" t="s">
        <v>26</v>
      </c>
      <c r="K7" s="4" t="s">
        <v>27</v>
      </c>
      <c r="L7" s="4" t="s">
        <v>108</v>
      </c>
      <c r="M7" s="4" t="s">
        <v>24</v>
      </c>
      <c r="N7" s="4" t="s">
        <v>26</v>
      </c>
      <c r="O7" s="4" t="s">
        <v>27</v>
      </c>
      <c r="P7" s="4" t="s">
        <v>24</v>
      </c>
      <c r="Q7" s="4" t="s">
        <v>26</v>
      </c>
      <c r="R7" s="4" t="s">
        <v>27</v>
      </c>
      <c r="S7" s="4" t="s">
        <v>108</v>
      </c>
      <c r="T7" s="4" t="s">
        <v>24</v>
      </c>
      <c r="U7" s="4" t="s">
        <v>26</v>
      </c>
      <c r="V7" s="4" t="s">
        <v>27</v>
      </c>
      <c r="W7" s="4" t="s">
        <v>24</v>
      </c>
      <c r="X7" s="4" t="s">
        <v>26</v>
      </c>
      <c r="Y7" s="4" t="s">
        <v>27</v>
      </c>
      <c r="Z7" s="4" t="s">
        <v>108</v>
      </c>
      <c r="AA7" s="4" t="s">
        <v>24</v>
      </c>
      <c r="AB7" s="4" t="s">
        <v>26</v>
      </c>
      <c r="AC7" s="4" t="s">
        <v>27</v>
      </c>
      <c r="AD7" s="4" t="s">
        <v>24</v>
      </c>
      <c r="AE7" s="8" t="s">
        <v>26</v>
      </c>
      <c r="AF7" s="8" t="s">
        <v>27</v>
      </c>
      <c r="AG7" s="4" t="s">
        <v>108</v>
      </c>
      <c r="AH7" s="8" t="s">
        <v>24</v>
      </c>
      <c r="AI7" s="8" t="s">
        <v>26</v>
      </c>
      <c r="AJ7" s="8" t="s">
        <v>27</v>
      </c>
      <c r="AK7" s="4" t="s">
        <v>24</v>
      </c>
      <c r="AL7" s="4" t="s">
        <v>26</v>
      </c>
      <c r="AM7" s="4" t="s">
        <v>27</v>
      </c>
      <c r="AN7" s="4" t="s">
        <v>108</v>
      </c>
      <c r="AO7" s="4" t="s">
        <v>24</v>
      </c>
      <c r="AP7" s="4" t="s">
        <v>26</v>
      </c>
      <c r="AQ7" s="4" t="s">
        <v>27</v>
      </c>
      <c r="AR7" s="8" t="s">
        <v>24</v>
      </c>
      <c r="AS7" s="8" t="s">
        <v>26</v>
      </c>
      <c r="AT7" s="8" t="s">
        <v>27</v>
      </c>
      <c r="AU7" s="4" t="s">
        <v>108</v>
      </c>
      <c r="AV7" s="8" t="s">
        <v>24</v>
      </c>
      <c r="AW7" s="56" t="s">
        <v>26</v>
      </c>
      <c r="AX7" s="8" t="s">
        <v>27</v>
      </c>
      <c r="AY7" s="19" t="s">
        <v>41</v>
      </c>
    </row>
    <row r="8" spans="1:51" ht="12.75">
      <c r="A8" s="29"/>
      <c r="B8" s="5" t="s">
        <v>25</v>
      </c>
      <c r="C8" s="5" t="s">
        <v>25</v>
      </c>
      <c r="D8" s="5"/>
      <c r="E8" s="5" t="s">
        <v>109</v>
      </c>
      <c r="F8" s="5" t="s">
        <v>34</v>
      </c>
      <c r="G8" s="5" t="s">
        <v>34</v>
      </c>
      <c r="H8" s="5"/>
      <c r="I8" s="5" t="s">
        <v>25</v>
      </c>
      <c r="J8" s="5" t="s">
        <v>25</v>
      </c>
      <c r="K8" s="5"/>
      <c r="L8" s="5" t="s">
        <v>109</v>
      </c>
      <c r="M8" s="5" t="s">
        <v>34</v>
      </c>
      <c r="N8" s="5" t="s">
        <v>34</v>
      </c>
      <c r="O8" s="5"/>
      <c r="P8" s="5" t="s">
        <v>25</v>
      </c>
      <c r="Q8" s="5" t="s">
        <v>25</v>
      </c>
      <c r="R8" s="5"/>
      <c r="S8" s="5" t="s">
        <v>109</v>
      </c>
      <c r="T8" s="5" t="s">
        <v>34</v>
      </c>
      <c r="U8" s="5" t="s">
        <v>34</v>
      </c>
      <c r="V8" s="5"/>
      <c r="W8" s="5" t="s">
        <v>25</v>
      </c>
      <c r="X8" s="5" t="s">
        <v>25</v>
      </c>
      <c r="Y8" s="5"/>
      <c r="Z8" s="5" t="s">
        <v>109</v>
      </c>
      <c r="AA8" s="5" t="s">
        <v>34</v>
      </c>
      <c r="AB8" s="5" t="s">
        <v>34</v>
      </c>
      <c r="AC8" s="5"/>
      <c r="AD8" s="5" t="s">
        <v>25</v>
      </c>
      <c r="AE8" s="5" t="s">
        <v>25</v>
      </c>
      <c r="AF8" s="5"/>
      <c r="AG8" s="5" t="s">
        <v>109</v>
      </c>
      <c r="AH8" s="5" t="s">
        <v>34</v>
      </c>
      <c r="AI8" s="5" t="s">
        <v>34</v>
      </c>
      <c r="AJ8" s="5"/>
      <c r="AK8" s="5" t="s">
        <v>25</v>
      </c>
      <c r="AL8" s="5" t="s">
        <v>25</v>
      </c>
      <c r="AM8" s="5"/>
      <c r="AN8" s="5" t="s">
        <v>109</v>
      </c>
      <c r="AO8" s="5" t="s">
        <v>34</v>
      </c>
      <c r="AP8" s="5" t="s">
        <v>34</v>
      </c>
      <c r="AQ8" s="5"/>
      <c r="AR8" s="5" t="s">
        <v>25</v>
      </c>
      <c r="AS8" s="5" t="s">
        <v>25</v>
      </c>
      <c r="AT8" s="5"/>
      <c r="AU8" s="5" t="s">
        <v>109</v>
      </c>
      <c r="AV8" s="5" t="s">
        <v>34</v>
      </c>
      <c r="AW8" s="7" t="s">
        <v>34</v>
      </c>
      <c r="AX8" s="5"/>
      <c r="AY8" s="24" t="s">
        <v>42</v>
      </c>
    </row>
    <row r="9" spans="1:51" ht="18">
      <c r="A9" s="35" t="s">
        <v>2</v>
      </c>
      <c r="B9" s="36">
        <v>240</v>
      </c>
      <c r="C9" s="36">
        <v>405.2</v>
      </c>
      <c r="D9" s="36">
        <f>C9/B9*100</f>
        <v>168.83333333333331</v>
      </c>
      <c r="E9" s="36">
        <v>73.06166606563289</v>
      </c>
      <c r="F9" s="52">
        <v>13</v>
      </c>
      <c r="G9" s="39">
        <v>22.1</v>
      </c>
      <c r="H9" s="36">
        <f>G9/F9*100</f>
        <v>170.00000000000003</v>
      </c>
      <c r="I9" s="39">
        <v>743</v>
      </c>
      <c r="J9" s="39">
        <v>525.3</v>
      </c>
      <c r="K9" s="36">
        <f>J9/I9*100</f>
        <v>70.69986541049798</v>
      </c>
      <c r="L9" s="36">
        <v>64.28833680088117</v>
      </c>
      <c r="M9" s="52">
        <v>60</v>
      </c>
      <c r="N9" s="39">
        <v>30</v>
      </c>
      <c r="O9" s="36">
        <f>N9/M9*100</f>
        <v>50</v>
      </c>
      <c r="P9" s="36">
        <v>54</v>
      </c>
      <c r="Q9" s="36">
        <v>83.6</v>
      </c>
      <c r="R9" s="36">
        <f>Q9/P9*100</f>
        <v>154.8148148148148</v>
      </c>
      <c r="S9" s="36">
        <v>83.1013916500994</v>
      </c>
      <c r="T9" s="34">
        <v>7</v>
      </c>
      <c r="U9" s="14">
        <v>9.1</v>
      </c>
      <c r="V9" s="36">
        <f>U9/T9*100</f>
        <v>130</v>
      </c>
      <c r="W9" s="36">
        <v>32</v>
      </c>
      <c r="X9" s="36">
        <v>29.1</v>
      </c>
      <c r="Y9" s="36">
        <f>X9/W9*100</f>
        <v>90.9375</v>
      </c>
      <c r="Z9" s="36">
        <v>130.4932735426009</v>
      </c>
      <c r="AA9" s="37">
        <v>4</v>
      </c>
      <c r="AB9" s="36">
        <v>3.1</v>
      </c>
      <c r="AC9" s="36">
        <f>AB9/AA9*100</f>
        <v>77.5</v>
      </c>
      <c r="AD9" s="36">
        <v>117453</v>
      </c>
      <c r="AE9" s="36">
        <v>129592.7</v>
      </c>
      <c r="AF9" s="36">
        <f>AE9/AD9*100</f>
        <v>110.3357938920249</v>
      </c>
      <c r="AG9" s="36">
        <v>121.92244576830198</v>
      </c>
      <c r="AH9" s="36">
        <v>15817</v>
      </c>
      <c r="AI9" s="36">
        <v>16404</v>
      </c>
      <c r="AJ9" s="36">
        <f>AI9/AH9*100</f>
        <v>103.71119681355503</v>
      </c>
      <c r="AK9" s="36">
        <v>3330</v>
      </c>
      <c r="AL9" s="36">
        <v>3831.31</v>
      </c>
      <c r="AM9" s="36">
        <f>AL9/AK9*100</f>
        <v>115.05435435435436</v>
      </c>
      <c r="AN9" s="36">
        <v>140.79797437838553</v>
      </c>
      <c r="AO9" s="14">
        <v>385</v>
      </c>
      <c r="AP9" s="17">
        <v>351.2</v>
      </c>
      <c r="AQ9" s="17">
        <f>AP9/AO9*100</f>
        <v>91.2207792207792</v>
      </c>
      <c r="AR9" s="41">
        <v>4824.5</v>
      </c>
      <c r="AS9" s="41">
        <v>4858.8</v>
      </c>
      <c r="AT9" s="42">
        <f>AS9/AR9*100</f>
        <v>100.71095450305731</v>
      </c>
      <c r="AU9" s="36">
        <v>105.79167392440341</v>
      </c>
      <c r="AV9" s="41">
        <v>440.7</v>
      </c>
      <c r="AW9" s="41">
        <v>440.7</v>
      </c>
      <c r="AX9" s="42">
        <f>AW9/AV9*100</f>
        <v>100</v>
      </c>
      <c r="AY9" s="17">
        <v>100.34735379562967</v>
      </c>
    </row>
    <row r="10" spans="1:51" ht="18">
      <c r="A10" s="35" t="s">
        <v>3</v>
      </c>
      <c r="B10" s="36">
        <v>226</v>
      </c>
      <c r="C10" s="36">
        <v>449.3</v>
      </c>
      <c r="D10" s="36">
        <f aca="true" t="shared" si="0" ref="D10:D30">C10/B10*100</f>
        <v>198.80530973451326</v>
      </c>
      <c r="E10" s="36">
        <v>107.07816968541468</v>
      </c>
      <c r="F10" s="52">
        <v>28</v>
      </c>
      <c r="G10" s="39">
        <v>46.6</v>
      </c>
      <c r="H10" s="36">
        <f aca="true" t="shared" si="1" ref="H10:H30">G10/F10*100</f>
        <v>166.42857142857144</v>
      </c>
      <c r="I10" s="39">
        <v>1028</v>
      </c>
      <c r="J10" s="39">
        <v>776.7</v>
      </c>
      <c r="K10" s="36">
        <f aca="true" t="shared" si="2" ref="K10:K30">J10/I10*100</f>
        <v>75.55447470817121</v>
      </c>
      <c r="L10" s="36">
        <v>74.94210729448089</v>
      </c>
      <c r="M10" s="52">
        <v>60</v>
      </c>
      <c r="N10" s="39">
        <v>41.1</v>
      </c>
      <c r="O10" s="36">
        <f aca="true" t="shared" si="3" ref="O10:O30">N10/M10*100</f>
        <v>68.5</v>
      </c>
      <c r="P10" s="36">
        <v>44</v>
      </c>
      <c r="Q10" s="36">
        <v>45.6</v>
      </c>
      <c r="R10" s="36">
        <f aca="true" t="shared" si="4" ref="R10:R30">Q10/P10*100</f>
        <v>103.63636363636364</v>
      </c>
      <c r="S10" s="36">
        <v>92.3076923076923</v>
      </c>
      <c r="T10" s="34">
        <v>9</v>
      </c>
      <c r="U10" s="14">
        <v>0.4</v>
      </c>
      <c r="V10" s="36">
        <f aca="true" t="shared" si="5" ref="V10:V30">U10/T10*100</f>
        <v>4.444444444444445</v>
      </c>
      <c r="W10" s="36">
        <v>87</v>
      </c>
      <c r="X10" s="36">
        <v>55.1</v>
      </c>
      <c r="Y10" s="36">
        <f aca="true" t="shared" si="6" ref="Y10:Y30">X10/W10*100</f>
        <v>63.33333333333333</v>
      </c>
      <c r="Z10" s="36">
        <v>52.98076923076922</v>
      </c>
      <c r="AA10" s="37">
        <v>14</v>
      </c>
      <c r="AB10" s="36">
        <v>21.3</v>
      </c>
      <c r="AC10" s="36">
        <f aca="true" t="shared" si="7" ref="AC10:AC30">AB10/AA10*100</f>
        <v>152.14285714285717</v>
      </c>
      <c r="AD10" s="36">
        <v>13548</v>
      </c>
      <c r="AE10" s="36">
        <v>14417.6</v>
      </c>
      <c r="AF10" s="36">
        <f aca="true" t="shared" si="8" ref="AF10:AF30">AE10/AD10*100</f>
        <v>106.41865958074992</v>
      </c>
      <c r="AG10" s="36">
        <v>119.99431188876669</v>
      </c>
      <c r="AH10" s="36">
        <v>1801</v>
      </c>
      <c r="AI10" s="36">
        <v>1441.8</v>
      </c>
      <c r="AJ10" s="36">
        <f aca="true" t="shared" si="9" ref="AJ10:AJ30">AI10/AH10*100</f>
        <v>80.05552470849527</v>
      </c>
      <c r="AK10" s="36">
        <v>431</v>
      </c>
      <c r="AL10" s="36">
        <v>426.5</v>
      </c>
      <c r="AM10" s="36">
        <f aca="true" t="shared" si="10" ref="AM10:AM30">AL10/AK10*100</f>
        <v>98.95591647331786</v>
      </c>
      <c r="AN10" s="36">
        <v>114.92859067636756</v>
      </c>
      <c r="AO10" s="14">
        <v>60</v>
      </c>
      <c r="AP10" s="17">
        <v>39</v>
      </c>
      <c r="AQ10" s="17">
        <f aca="true" t="shared" si="11" ref="AQ10:AQ30">AP10/AO10*100</f>
        <v>65</v>
      </c>
      <c r="AR10" s="41">
        <v>609.6</v>
      </c>
      <c r="AS10" s="41">
        <v>629.6</v>
      </c>
      <c r="AT10" s="42">
        <f aca="true" t="shared" si="12" ref="AT10:AT32">AS10/AR10*100</f>
        <v>103.28083989501313</v>
      </c>
      <c r="AU10" s="42">
        <v>127.2176197211558</v>
      </c>
      <c r="AV10" s="37">
        <v>93.9</v>
      </c>
      <c r="AW10" s="37">
        <v>95.5</v>
      </c>
      <c r="AX10" s="42">
        <f aca="true" t="shared" si="13" ref="AX10:AX32">AW10/AV10*100</f>
        <v>101.70394036208732</v>
      </c>
      <c r="AY10" s="17">
        <v>98.7079587079587</v>
      </c>
    </row>
    <row r="11" spans="1:51" ht="18">
      <c r="A11" s="35" t="s">
        <v>4</v>
      </c>
      <c r="B11" s="36">
        <v>47</v>
      </c>
      <c r="C11" s="36">
        <v>66.8</v>
      </c>
      <c r="D11" s="36">
        <f t="shared" si="0"/>
        <v>142.12765957446805</v>
      </c>
      <c r="E11" s="36">
        <v>83.5</v>
      </c>
      <c r="F11" s="52"/>
      <c r="G11" s="39"/>
      <c r="H11" s="36"/>
      <c r="I11" s="39">
        <v>0</v>
      </c>
      <c r="J11" s="39">
        <v>0</v>
      </c>
      <c r="K11" s="36"/>
      <c r="L11" s="36"/>
      <c r="M11" s="52"/>
      <c r="N11" s="39"/>
      <c r="O11" s="36"/>
      <c r="P11" s="36">
        <v>9</v>
      </c>
      <c r="Q11" s="36">
        <v>11.3</v>
      </c>
      <c r="R11" s="36">
        <f t="shared" si="4"/>
        <v>125.55555555555556</v>
      </c>
      <c r="S11" s="36">
        <v>45.74898785425102</v>
      </c>
      <c r="T11" s="34"/>
      <c r="U11" s="14"/>
      <c r="V11" s="36"/>
      <c r="W11" s="36">
        <v>0</v>
      </c>
      <c r="X11" s="36">
        <v>0</v>
      </c>
      <c r="Y11" s="36"/>
      <c r="Z11" s="36"/>
      <c r="AA11" s="37"/>
      <c r="AB11" s="36"/>
      <c r="AC11" s="36"/>
      <c r="AD11" s="36">
        <v>1559</v>
      </c>
      <c r="AE11" s="36">
        <v>1419.3</v>
      </c>
      <c r="AF11" s="36">
        <f t="shared" si="8"/>
        <v>91.03912764592688</v>
      </c>
      <c r="AG11" s="36">
        <v>66.50625350199847</v>
      </c>
      <c r="AH11" s="36"/>
      <c r="AI11" s="36"/>
      <c r="AJ11" s="36"/>
      <c r="AK11" s="36">
        <v>51</v>
      </c>
      <c r="AL11" s="36">
        <v>63</v>
      </c>
      <c r="AM11" s="36">
        <f t="shared" si="10"/>
        <v>123.52941176470588</v>
      </c>
      <c r="AN11" s="36">
        <v>108.62068965517241</v>
      </c>
      <c r="AO11" s="14"/>
      <c r="AP11" s="17">
        <v>0</v>
      </c>
      <c r="AQ11" s="17"/>
      <c r="AR11" s="41">
        <v>55.3</v>
      </c>
      <c r="AS11" s="41">
        <v>57.1</v>
      </c>
      <c r="AT11" s="42">
        <f t="shared" si="12"/>
        <v>103.25497287522604</v>
      </c>
      <c r="AU11" s="42">
        <v>70.32019704433498</v>
      </c>
      <c r="AV11" s="37"/>
      <c r="AW11" s="37"/>
      <c r="AX11" s="42"/>
      <c r="AY11" s="17"/>
    </row>
    <row r="12" spans="1:51" ht="18">
      <c r="A12" s="35" t="s">
        <v>5</v>
      </c>
      <c r="B12" s="36">
        <v>103</v>
      </c>
      <c r="C12" s="36">
        <v>201.9</v>
      </c>
      <c r="D12" s="36">
        <f t="shared" si="0"/>
        <v>196.01941747572815</v>
      </c>
      <c r="E12" s="36">
        <v>106.15141955835963</v>
      </c>
      <c r="F12" s="52">
        <v>5</v>
      </c>
      <c r="G12" s="39">
        <v>16.9</v>
      </c>
      <c r="H12" s="36">
        <f t="shared" si="1"/>
        <v>338</v>
      </c>
      <c r="I12" s="39">
        <v>0</v>
      </c>
      <c r="J12" s="39">
        <v>0</v>
      </c>
      <c r="K12" s="36"/>
      <c r="L12" s="36"/>
      <c r="M12" s="52"/>
      <c r="N12" s="39"/>
      <c r="O12" s="36"/>
      <c r="P12" s="36">
        <v>19</v>
      </c>
      <c r="Q12" s="36">
        <v>17.4</v>
      </c>
      <c r="R12" s="36">
        <f t="shared" si="4"/>
        <v>91.57894736842105</v>
      </c>
      <c r="S12" s="36">
        <v>66.92307692307692</v>
      </c>
      <c r="T12" s="34">
        <v>2</v>
      </c>
      <c r="U12" s="14"/>
      <c r="V12" s="36">
        <f t="shared" si="5"/>
        <v>0</v>
      </c>
      <c r="W12" s="36">
        <v>0</v>
      </c>
      <c r="X12" s="36">
        <v>0</v>
      </c>
      <c r="Y12" s="36"/>
      <c r="Z12" s="36"/>
      <c r="AA12" s="37"/>
      <c r="AB12" s="36"/>
      <c r="AC12" s="36"/>
      <c r="AD12" s="36">
        <v>2039</v>
      </c>
      <c r="AE12" s="36">
        <v>1983.2</v>
      </c>
      <c r="AF12" s="36">
        <f t="shared" si="8"/>
        <v>97.26336439431094</v>
      </c>
      <c r="AG12" s="36">
        <v>102.09498318627107</v>
      </c>
      <c r="AH12" s="36">
        <v>271</v>
      </c>
      <c r="AI12" s="36">
        <v>215.1</v>
      </c>
      <c r="AJ12" s="36">
        <f t="shared" si="9"/>
        <v>79.37269372693727</v>
      </c>
      <c r="AK12" s="36">
        <v>105</v>
      </c>
      <c r="AL12" s="36">
        <v>69</v>
      </c>
      <c r="AM12" s="36">
        <f t="shared" si="10"/>
        <v>65.71428571428571</v>
      </c>
      <c r="AN12" s="36">
        <v>140.81632653061226</v>
      </c>
      <c r="AO12" s="14">
        <v>13</v>
      </c>
      <c r="AP12" s="17">
        <v>5</v>
      </c>
      <c r="AQ12" s="17">
        <f t="shared" si="11"/>
        <v>38.46153846153847</v>
      </c>
      <c r="AR12" s="41">
        <v>160</v>
      </c>
      <c r="AS12" s="41">
        <v>168</v>
      </c>
      <c r="AT12" s="42">
        <f t="shared" si="12"/>
        <v>105</v>
      </c>
      <c r="AU12" s="42">
        <v>108.45706907682376</v>
      </c>
      <c r="AV12" s="37">
        <v>18.1</v>
      </c>
      <c r="AW12" s="37">
        <v>19.4</v>
      </c>
      <c r="AX12" s="42">
        <f t="shared" si="13"/>
        <v>107.18232044198895</v>
      </c>
      <c r="AY12" s="17">
        <v>100.37220843672459</v>
      </c>
    </row>
    <row r="13" spans="1:51" ht="18">
      <c r="A13" s="35" t="s">
        <v>6</v>
      </c>
      <c r="B13" s="36">
        <v>15</v>
      </c>
      <c r="C13" s="36">
        <v>18.2</v>
      </c>
      <c r="D13" s="36">
        <f t="shared" si="0"/>
        <v>121.33333333333334</v>
      </c>
      <c r="E13" s="36">
        <v>89.65517241379311</v>
      </c>
      <c r="F13" s="52">
        <v>4</v>
      </c>
      <c r="G13" s="39">
        <v>4.9</v>
      </c>
      <c r="H13" s="36">
        <f t="shared" si="1"/>
        <v>122.50000000000001</v>
      </c>
      <c r="I13" s="39">
        <v>2062</v>
      </c>
      <c r="J13" s="39">
        <v>2191.8</v>
      </c>
      <c r="K13" s="36">
        <f t="shared" si="2"/>
        <v>106.29485935984482</v>
      </c>
      <c r="L13" s="36">
        <v>104.96623724917391</v>
      </c>
      <c r="M13" s="52">
        <v>175</v>
      </c>
      <c r="N13" s="39">
        <v>220.5</v>
      </c>
      <c r="O13" s="36">
        <f t="shared" si="3"/>
        <v>126</v>
      </c>
      <c r="P13" s="36">
        <v>8</v>
      </c>
      <c r="Q13" s="36">
        <v>8.5</v>
      </c>
      <c r="R13" s="36">
        <f t="shared" si="4"/>
        <v>106.25</v>
      </c>
      <c r="S13" s="36">
        <v>121.42857142857142</v>
      </c>
      <c r="T13" s="34">
        <v>2</v>
      </c>
      <c r="U13" s="14">
        <v>2</v>
      </c>
      <c r="V13" s="36">
        <f t="shared" si="5"/>
        <v>100</v>
      </c>
      <c r="W13" s="36">
        <v>128</v>
      </c>
      <c r="X13" s="36">
        <v>141.3</v>
      </c>
      <c r="Y13" s="36">
        <f t="shared" si="6"/>
        <v>110.39062500000001</v>
      </c>
      <c r="Z13" s="36">
        <v>118.44090528080469</v>
      </c>
      <c r="AA13" s="37">
        <v>5</v>
      </c>
      <c r="AB13" s="36">
        <v>8.9</v>
      </c>
      <c r="AC13" s="36">
        <f t="shared" si="7"/>
        <v>178</v>
      </c>
      <c r="AD13" s="36">
        <v>7568</v>
      </c>
      <c r="AE13" s="36">
        <v>7198.7</v>
      </c>
      <c r="AF13" s="36">
        <f t="shared" si="8"/>
        <v>95.12024312896405</v>
      </c>
      <c r="AG13" s="36">
        <v>106.96310481196767</v>
      </c>
      <c r="AH13" s="36">
        <v>763</v>
      </c>
      <c r="AI13" s="36">
        <v>393.7</v>
      </c>
      <c r="AJ13" s="36">
        <f t="shared" si="9"/>
        <v>51.59895150720839</v>
      </c>
      <c r="AK13" s="36">
        <v>221</v>
      </c>
      <c r="AL13" s="36">
        <v>273.6</v>
      </c>
      <c r="AM13" s="36">
        <f t="shared" si="10"/>
        <v>123.80090497737557</v>
      </c>
      <c r="AN13" s="36">
        <v>98.41726618705037</v>
      </c>
      <c r="AO13" s="14">
        <v>18</v>
      </c>
      <c r="AP13" s="17">
        <v>34.6</v>
      </c>
      <c r="AQ13" s="17">
        <f t="shared" si="11"/>
        <v>192.22222222222223</v>
      </c>
      <c r="AR13" s="41">
        <v>470</v>
      </c>
      <c r="AS13" s="41">
        <v>489.9</v>
      </c>
      <c r="AT13" s="42">
        <f t="shared" si="12"/>
        <v>104.23404255319149</v>
      </c>
      <c r="AU13" s="42">
        <v>115.29771710990822</v>
      </c>
      <c r="AV13" s="37">
        <v>77.7</v>
      </c>
      <c r="AW13" s="37">
        <v>79.2</v>
      </c>
      <c r="AX13" s="42">
        <f t="shared" si="13"/>
        <v>101.93050193050193</v>
      </c>
      <c r="AY13" s="17">
        <v>97.44432274552757</v>
      </c>
    </row>
    <row r="14" spans="1:51" ht="18">
      <c r="A14" s="35" t="s">
        <v>7</v>
      </c>
      <c r="B14" s="36">
        <v>63</v>
      </c>
      <c r="C14" s="36">
        <v>82.3</v>
      </c>
      <c r="D14" s="36">
        <f t="shared" si="0"/>
        <v>130.63492063492063</v>
      </c>
      <c r="E14" s="36">
        <v>84.15132924335379</v>
      </c>
      <c r="F14" s="52">
        <v>8</v>
      </c>
      <c r="G14" s="39">
        <v>6.3</v>
      </c>
      <c r="H14" s="36">
        <f t="shared" si="1"/>
        <v>78.75</v>
      </c>
      <c r="I14" s="39">
        <v>500</v>
      </c>
      <c r="J14" s="39">
        <v>492.7</v>
      </c>
      <c r="K14" s="36">
        <f t="shared" si="2"/>
        <v>98.53999999999999</v>
      </c>
      <c r="L14" s="36">
        <v>96.62678956658168</v>
      </c>
      <c r="M14" s="52">
        <v>50</v>
      </c>
      <c r="N14" s="39">
        <v>23.8</v>
      </c>
      <c r="O14" s="36">
        <f t="shared" si="3"/>
        <v>47.6</v>
      </c>
      <c r="P14" s="36">
        <v>17</v>
      </c>
      <c r="Q14" s="36">
        <v>17</v>
      </c>
      <c r="R14" s="36">
        <f t="shared" si="4"/>
        <v>100</v>
      </c>
      <c r="S14" s="36">
        <v>100</v>
      </c>
      <c r="T14" s="34">
        <v>2</v>
      </c>
      <c r="U14" s="14">
        <v>2</v>
      </c>
      <c r="V14" s="36">
        <f t="shared" si="5"/>
        <v>100</v>
      </c>
      <c r="W14" s="36">
        <v>49</v>
      </c>
      <c r="X14" s="36">
        <v>11.9</v>
      </c>
      <c r="Y14" s="36">
        <f t="shared" si="6"/>
        <v>24.285714285714285</v>
      </c>
      <c r="Z14" s="36">
        <v>27.48267898383372</v>
      </c>
      <c r="AA14" s="37">
        <v>6</v>
      </c>
      <c r="AB14" s="36">
        <v>3</v>
      </c>
      <c r="AC14" s="36">
        <f t="shared" si="7"/>
        <v>50</v>
      </c>
      <c r="AD14" s="36">
        <v>5329</v>
      </c>
      <c r="AE14" s="36">
        <v>5212.2</v>
      </c>
      <c r="AF14" s="36">
        <f t="shared" si="8"/>
        <v>97.80821917808218</v>
      </c>
      <c r="AG14" s="36">
        <v>102.53700394771006</v>
      </c>
      <c r="AH14" s="36">
        <v>472</v>
      </c>
      <c r="AI14" s="36">
        <v>355.2</v>
      </c>
      <c r="AJ14" s="36">
        <f t="shared" si="9"/>
        <v>75.2542372881356</v>
      </c>
      <c r="AK14" s="36">
        <v>215</v>
      </c>
      <c r="AL14" s="36">
        <v>222</v>
      </c>
      <c r="AM14" s="36">
        <f t="shared" si="10"/>
        <v>103.25581395348837</v>
      </c>
      <c r="AN14" s="36">
        <v>91.54639175257732</v>
      </c>
      <c r="AO14" s="14">
        <v>14</v>
      </c>
      <c r="AP14" s="17">
        <v>17</v>
      </c>
      <c r="AQ14" s="17">
        <f t="shared" si="11"/>
        <v>121.42857142857142</v>
      </c>
      <c r="AR14" s="41">
        <v>400.6</v>
      </c>
      <c r="AS14" s="41">
        <v>423</v>
      </c>
      <c r="AT14" s="42">
        <f t="shared" si="12"/>
        <v>105.5916125811283</v>
      </c>
      <c r="AU14" s="42">
        <v>99.20262664165105</v>
      </c>
      <c r="AV14" s="37">
        <v>58.4</v>
      </c>
      <c r="AW14" s="37">
        <v>58.6</v>
      </c>
      <c r="AX14" s="42">
        <f t="shared" si="13"/>
        <v>100.34246575342468</v>
      </c>
      <c r="AY14" s="17">
        <v>93.39800202692918</v>
      </c>
    </row>
    <row r="15" spans="1:51" ht="18">
      <c r="A15" s="35" t="s">
        <v>8</v>
      </c>
      <c r="B15" s="36">
        <v>162</v>
      </c>
      <c r="C15" s="36">
        <v>248.1</v>
      </c>
      <c r="D15" s="36">
        <f t="shared" si="0"/>
        <v>153.14814814814815</v>
      </c>
      <c r="E15" s="36">
        <v>80.13565891472868</v>
      </c>
      <c r="F15" s="52">
        <v>14</v>
      </c>
      <c r="G15" s="39">
        <v>22.7</v>
      </c>
      <c r="H15" s="36">
        <f t="shared" si="1"/>
        <v>162.14285714285714</v>
      </c>
      <c r="I15" s="39">
        <v>729</v>
      </c>
      <c r="J15" s="39">
        <v>716.8</v>
      </c>
      <c r="K15" s="36">
        <f t="shared" si="2"/>
        <v>98.32647462277092</v>
      </c>
      <c r="L15" s="36">
        <v>100.47659097280628</v>
      </c>
      <c r="M15" s="52">
        <v>62</v>
      </c>
      <c r="N15" s="39">
        <v>53.8</v>
      </c>
      <c r="O15" s="36">
        <f t="shared" si="3"/>
        <v>86.77419354838709</v>
      </c>
      <c r="P15" s="36">
        <v>54</v>
      </c>
      <c r="Q15" s="36">
        <v>75.9</v>
      </c>
      <c r="R15" s="36">
        <f t="shared" si="4"/>
        <v>140.55555555555557</v>
      </c>
      <c r="S15" s="36">
        <v>116.23277182235836</v>
      </c>
      <c r="T15" s="34">
        <v>3</v>
      </c>
      <c r="U15" s="14">
        <v>10</v>
      </c>
      <c r="V15" s="36">
        <f t="shared" si="5"/>
        <v>333.33333333333337</v>
      </c>
      <c r="W15" s="36">
        <v>34</v>
      </c>
      <c r="X15" s="36">
        <v>22</v>
      </c>
      <c r="Y15" s="36">
        <f t="shared" si="6"/>
        <v>64.70588235294117</v>
      </c>
      <c r="Z15" s="36"/>
      <c r="AA15" s="37">
        <v>4</v>
      </c>
      <c r="AB15" s="36"/>
      <c r="AC15" s="36">
        <f t="shared" si="7"/>
        <v>0</v>
      </c>
      <c r="AD15" s="36">
        <v>166688</v>
      </c>
      <c r="AE15" s="36">
        <v>153651.7</v>
      </c>
      <c r="AF15" s="36">
        <f t="shared" si="8"/>
        <v>92.17922105970436</v>
      </c>
      <c r="AG15" s="36">
        <v>96.20557206704406</v>
      </c>
      <c r="AH15" s="36">
        <v>19588</v>
      </c>
      <c r="AI15" s="36">
        <v>13632.5</v>
      </c>
      <c r="AJ15" s="36">
        <f t="shared" si="9"/>
        <v>69.59618133551155</v>
      </c>
      <c r="AK15" s="36">
        <v>1486</v>
      </c>
      <c r="AL15" s="36">
        <v>1326.35</v>
      </c>
      <c r="AM15" s="36">
        <f t="shared" si="10"/>
        <v>89.25639300134588</v>
      </c>
      <c r="AN15" s="36">
        <v>89.08852767329394</v>
      </c>
      <c r="AO15" s="14">
        <v>140</v>
      </c>
      <c r="AP15" s="17">
        <v>169.45</v>
      </c>
      <c r="AQ15" s="17">
        <f t="shared" si="11"/>
        <v>121.03571428571426</v>
      </c>
      <c r="AR15" s="41">
        <v>1505.2</v>
      </c>
      <c r="AS15" s="41">
        <v>1578.6</v>
      </c>
      <c r="AT15" s="42">
        <f t="shared" si="12"/>
        <v>104.8764283816104</v>
      </c>
      <c r="AU15" s="42">
        <v>106.4392151574405</v>
      </c>
      <c r="AV15" s="37">
        <v>130</v>
      </c>
      <c r="AW15" s="37">
        <v>135.6</v>
      </c>
      <c r="AX15" s="42">
        <f t="shared" si="13"/>
        <v>104.3076923076923</v>
      </c>
      <c r="AY15" s="17">
        <v>100.04416961130742</v>
      </c>
    </row>
    <row r="16" spans="1:51" ht="18">
      <c r="A16" s="35" t="s">
        <v>9</v>
      </c>
      <c r="B16" s="36">
        <v>40</v>
      </c>
      <c r="C16" s="36">
        <v>46.8</v>
      </c>
      <c r="D16" s="36">
        <f t="shared" si="0"/>
        <v>117</v>
      </c>
      <c r="E16" s="36">
        <v>45</v>
      </c>
      <c r="F16" s="52"/>
      <c r="G16" s="39"/>
      <c r="H16" s="36"/>
      <c r="I16" s="39">
        <v>10</v>
      </c>
      <c r="J16" s="39">
        <v>29.9</v>
      </c>
      <c r="K16" s="36">
        <f t="shared" si="2"/>
        <v>299</v>
      </c>
      <c r="L16" s="36">
        <v>33.00220750551877</v>
      </c>
      <c r="M16" s="52"/>
      <c r="N16" s="39"/>
      <c r="O16" s="36"/>
      <c r="P16" s="36">
        <v>7</v>
      </c>
      <c r="Q16" s="36">
        <v>5.7</v>
      </c>
      <c r="R16" s="36">
        <f t="shared" si="4"/>
        <v>81.42857142857143</v>
      </c>
      <c r="S16" s="36">
        <v>51.81818181818182</v>
      </c>
      <c r="T16" s="34"/>
      <c r="U16" s="14"/>
      <c r="V16" s="36"/>
      <c r="W16" s="36">
        <v>0</v>
      </c>
      <c r="X16" s="36">
        <v>0</v>
      </c>
      <c r="Y16" s="36"/>
      <c r="Z16" s="36"/>
      <c r="AA16" s="37"/>
      <c r="AB16" s="36"/>
      <c r="AC16" s="36"/>
      <c r="AD16" s="36">
        <v>1353</v>
      </c>
      <c r="AE16" s="36">
        <v>1216.4</v>
      </c>
      <c r="AF16" s="36">
        <f t="shared" si="8"/>
        <v>89.90391722099041</v>
      </c>
      <c r="AG16" s="36">
        <v>71.31383302571867</v>
      </c>
      <c r="AH16" s="36"/>
      <c r="AI16" s="36"/>
      <c r="AJ16" s="36"/>
      <c r="AK16" s="36">
        <v>38</v>
      </c>
      <c r="AL16" s="36">
        <v>31.5</v>
      </c>
      <c r="AM16" s="36">
        <f t="shared" si="10"/>
        <v>82.89473684210526</v>
      </c>
      <c r="AN16" s="36">
        <v>61.76470588235294</v>
      </c>
      <c r="AO16" s="14"/>
      <c r="AP16" s="17">
        <v>0</v>
      </c>
      <c r="AQ16" s="17"/>
      <c r="AR16" s="41">
        <v>48.6</v>
      </c>
      <c r="AS16" s="41">
        <v>50.9</v>
      </c>
      <c r="AT16" s="42">
        <f t="shared" si="12"/>
        <v>104.73251028806582</v>
      </c>
      <c r="AU16" s="42">
        <v>65.93264248704664</v>
      </c>
      <c r="AV16" s="37"/>
      <c r="AW16" s="37"/>
      <c r="AX16" s="42"/>
      <c r="AY16" s="17"/>
    </row>
    <row r="17" spans="1:51" ht="18">
      <c r="A17" s="35" t="s">
        <v>10</v>
      </c>
      <c r="B17" s="36">
        <v>28</v>
      </c>
      <c r="C17" s="36">
        <v>36.3</v>
      </c>
      <c r="D17" s="36">
        <f t="shared" si="0"/>
        <v>129.64285714285714</v>
      </c>
      <c r="E17" s="36">
        <v>69.4072657743786</v>
      </c>
      <c r="F17" s="52"/>
      <c r="G17" s="39"/>
      <c r="H17" s="36"/>
      <c r="I17" s="39">
        <v>0</v>
      </c>
      <c r="J17" s="39">
        <v>0</v>
      </c>
      <c r="K17" s="36"/>
      <c r="L17" s="36"/>
      <c r="M17" s="52"/>
      <c r="N17" s="39"/>
      <c r="O17" s="36"/>
      <c r="P17" s="36">
        <v>9</v>
      </c>
      <c r="Q17" s="36">
        <v>9</v>
      </c>
      <c r="R17" s="36">
        <f t="shared" si="4"/>
        <v>100</v>
      </c>
      <c r="S17" s="36">
        <v>48.64864864864865</v>
      </c>
      <c r="T17" s="34"/>
      <c r="U17" s="14"/>
      <c r="V17" s="36"/>
      <c r="W17" s="36">
        <v>0</v>
      </c>
      <c r="X17" s="36">
        <v>0</v>
      </c>
      <c r="Y17" s="36"/>
      <c r="Z17" s="36"/>
      <c r="AA17" s="37"/>
      <c r="AB17" s="36"/>
      <c r="AC17" s="36"/>
      <c r="AD17" s="36">
        <v>1379</v>
      </c>
      <c r="AE17" s="36">
        <v>1338.4</v>
      </c>
      <c r="AF17" s="36">
        <f t="shared" si="8"/>
        <v>97.05583756345179</v>
      </c>
      <c r="AG17" s="36">
        <v>74.94165299012296</v>
      </c>
      <c r="AH17" s="36"/>
      <c r="AI17" s="36"/>
      <c r="AJ17" s="36"/>
      <c r="AK17" s="36">
        <v>54</v>
      </c>
      <c r="AL17" s="36">
        <v>65.2</v>
      </c>
      <c r="AM17" s="36">
        <f t="shared" si="10"/>
        <v>120.74074074074075</v>
      </c>
      <c r="AN17" s="36">
        <v>68.70389884088513</v>
      </c>
      <c r="AO17" s="14"/>
      <c r="AP17" s="17">
        <v>0</v>
      </c>
      <c r="AQ17" s="17"/>
      <c r="AR17" s="41">
        <v>100.8</v>
      </c>
      <c r="AS17" s="41">
        <v>106.4</v>
      </c>
      <c r="AT17" s="42">
        <f t="shared" si="12"/>
        <v>105.55555555555556</v>
      </c>
      <c r="AU17" s="42">
        <v>86.43379366368806</v>
      </c>
      <c r="AV17" s="37"/>
      <c r="AW17" s="37"/>
      <c r="AX17" s="42"/>
      <c r="AY17" s="17"/>
    </row>
    <row r="18" spans="1:51" ht="18">
      <c r="A18" s="35" t="s">
        <v>11</v>
      </c>
      <c r="B18" s="36">
        <v>89</v>
      </c>
      <c r="C18" s="36">
        <v>98.7</v>
      </c>
      <c r="D18" s="36">
        <f t="shared" si="0"/>
        <v>110.89887640449439</v>
      </c>
      <c r="E18" s="36">
        <v>63.71852808263395</v>
      </c>
      <c r="F18" s="52">
        <v>5</v>
      </c>
      <c r="G18" s="39">
        <v>6.5</v>
      </c>
      <c r="H18" s="36">
        <f t="shared" si="1"/>
        <v>130</v>
      </c>
      <c r="I18" s="39">
        <v>2021</v>
      </c>
      <c r="J18" s="39">
        <v>2561</v>
      </c>
      <c r="K18" s="36">
        <f t="shared" si="2"/>
        <v>126.71944581890153</v>
      </c>
      <c r="L18" s="36">
        <v>161.0691823899371</v>
      </c>
      <c r="M18" s="52">
        <v>256</v>
      </c>
      <c r="N18" s="39">
        <v>367.7</v>
      </c>
      <c r="O18" s="36">
        <f t="shared" si="3"/>
        <v>143.6328125</v>
      </c>
      <c r="P18" s="36">
        <v>12</v>
      </c>
      <c r="Q18" s="36">
        <v>13.4</v>
      </c>
      <c r="R18" s="36">
        <f t="shared" si="4"/>
        <v>111.66666666666667</v>
      </c>
      <c r="S18" s="36">
        <v>84.81012658227847</v>
      </c>
      <c r="T18" s="34">
        <v>1</v>
      </c>
      <c r="U18" s="14">
        <v>1.1</v>
      </c>
      <c r="V18" s="36">
        <f t="shared" si="5"/>
        <v>110.00000000000001</v>
      </c>
      <c r="W18" s="36">
        <v>129</v>
      </c>
      <c r="X18" s="36">
        <v>122.6</v>
      </c>
      <c r="Y18" s="36">
        <f t="shared" si="6"/>
        <v>95.03875968992249</v>
      </c>
      <c r="Z18" s="36">
        <v>175.64469914040114</v>
      </c>
      <c r="AA18" s="37">
        <v>18</v>
      </c>
      <c r="AB18" s="36">
        <v>6.3</v>
      </c>
      <c r="AC18" s="36">
        <f t="shared" si="7"/>
        <v>35</v>
      </c>
      <c r="AD18" s="36">
        <v>5068</v>
      </c>
      <c r="AE18" s="36">
        <v>5601.4</v>
      </c>
      <c r="AF18" s="36">
        <f t="shared" si="8"/>
        <v>110.52486187845302</v>
      </c>
      <c r="AG18" s="36">
        <v>113.47593408187974</v>
      </c>
      <c r="AH18" s="36">
        <v>491</v>
      </c>
      <c r="AI18" s="36">
        <v>897.8</v>
      </c>
      <c r="AJ18" s="36">
        <f t="shared" si="9"/>
        <v>182.85132382892056</v>
      </c>
      <c r="AK18" s="36">
        <v>151</v>
      </c>
      <c r="AL18" s="36">
        <v>227.2</v>
      </c>
      <c r="AM18" s="36">
        <f t="shared" si="10"/>
        <v>150.46357615894038</v>
      </c>
      <c r="AN18" s="36">
        <v>113.82765531062124</v>
      </c>
      <c r="AO18" s="14">
        <v>18</v>
      </c>
      <c r="AP18" s="17">
        <v>65.4</v>
      </c>
      <c r="AQ18" s="17">
        <f t="shared" si="11"/>
        <v>363.33333333333337</v>
      </c>
      <c r="AR18" s="41">
        <v>327.8</v>
      </c>
      <c r="AS18" s="41">
        <v>345.2</v>
      </c>
      <c r="AT18" s="42">
        <f t="shared" si="12"/>
        <v>105.30811470408786</v>
      </c>
      <c r="AU18" s="42">
        <v>125.48164303889496</v>
      </c>
      <c r="AV18" s="37">
        <v>32</v>
      </c>
      <c r="AW18" s="37">
        <v>34.1</v>
      </c>
      <c r="AX18" s="42">
        <f t="shared" si="13"/>
        <v>106.5625</v>
      </c>
      <c r="AY18" s="17">
        <v>139.8404736452594</v>
      </c>
    </row>
    <row r="19" spans="1:51" ht="18">
      <c r="A19" s="35" t="s">
        <v>12</v>
      </c>
      <c r="B19" s="36">
        <v>76</v>
      </c>
      <c r="C19" s="36">
        <v>85.9</v>
      </c>
      <c r="D19" s="36">
        <f t="shared" si="0"/>
        <v>113.02631578947368</v>
      </c>
      <c r="E19" s="36">
        <v>95.33851276359601</v>
      </c>
      <c r="F19" s="52">
        <v>8</v>
      </c>
      <c r="G19" s="39">
        <v>8.3</v>
      </c>
      <c r="H19" s="36">
        <f t="shared" si="1"/>
        <v>103.75000000000001</v>
      </c>
      <c r="I19" s="39">
        <v>38</v>
      </c>
      <c r="J19" s="39">
        <v>55.6</v>
      </c>
      <c r="K19" s="36">
        <f t="shared" si="2"/>
        <v>146.31578947368422</v>
      </c>
      <c r="L19" s="36">
        <v>133.65384615384613</v>
      </c>
      <c r="M19" s="53">
        <v>1</v>
      </c>
      <c r="N19" s="39">
        <v>4.5</v>
      </c>
      <c r="O19" s="36">
        <f t="shared" si="3"/>
        <v>450</v>
      </c>
      <c r="P19" s="36">
        <v>13</v>
      </c>
      <c r="Q19" s="36">
        <v>17.5</v>
      </c>
      <c r="R19" s="36">
        <f t="shared" si="4"/>
        <v>134.6153846153846</v>
      </c>
      <c r="S19" s="36">
        <v>110.062893081761</v>
      </c>
      <c r="T19" s="34">
        <v>1</v>
      </c>
      <c r="U19" s="14">
        <v>0.8</v>
      </c>
      <c r="V19" s="36">
        <f t="shared" si="5"/>
        <v>80</v>
      </c>
      <c r="W19" s="36">
        <v>3580</v>
      </c>
      <c r="X19" s="36">
        <v>3890.3</v>
      </c>
      <c r="Y19" s="36">
        <f t="shared" si="6"/>
        <v>108.66759776536314</v>
      </c>
      <c r="Z19" s="36">
        <v>110.39757087318026</v>
      </c>
      <c r="AA19" s="43">
        <v>345</v>
      </c>
      <c r="AB19" s="36">
        <v>424.1</v>
      </c>
      <c r="AC19" s="36">
        <f t="shared" si="7"/>
        <v>122.92753623188406</v>
      </c>
      <c r="AD19" s="36">
        <v>7702</v>
      </c>
      <c r="AE19" s="36">
        <v>7464.5</v>
      </c>
      <c r="AF19" s="36">
        <f t="shared" si="8"/>
        <v>96.9163853544534</v>
      </c>
      <c r="AG19" s="36">
        <v>104.96832749290186</v>
      </c>
      <c r="AH19" s="36">
        <v>862</v>
      </c>
      <c r="AI19" s="36">
        <v>623.7</v>
      </c>
      <c r="AJ19" s="36">
        <f t="shared" si="9"/>
        <v>72.35498839907193</v>
      </c>
      <c r="AK19" s="36">
        <v>127</v>
      </c>
      <c r="AL19" s="36">
        <v>243</v>
      </c>
      <c r="AM19" s="36">
        <f t="shared" si="10"/>
        <v>191.33858267716533</v>
      </c>
      <c r="AN19" s="36">
        <v>138.46153846153845</v>
      </c>
      <c r="AO19" s="14">
        <v>16</v>
      </c>
      <c r="AP19" s="17">
        <v>21.5</v>
      </c>
      <c r="AQ19" s="17">
        <f t="shared" si="11"/>
        <v>134.375</v>
      </c>
      <c r="AR19" s="41">
        <v>527.9</v>
      </c>
      <c r="AS19" s="41">
        <v>558.2</v>
      </c>
      <c r="AT19" s="42">
        <f t="shared" si="12"/>
        <v>105.7397234324683</v>
      </c>
      <c r="AU19" s="42">
        <v>116.77824267782428</v>
      </c>
      <c r="AV19" s="37">
        <v>84.7</v>
      </c>
      <c r="AW19" s="37">
        <v>89.2</v>
      </c>
      <c r="AX19" s="42">
        <f t="shared" si="13"/>
        <v>105.3128689492326</v>
      </c>
      <c r="AY19" s="17">
        <v>97.02348983803036</v>
      </c>
    </row>
    <row r="20" spans="1:51" ht="18">
      <c r="A20" s="35" t="s">
        <v>13</v>
      </c>
      <c r="B20" s="36">
        <v>86</v>
      </c>
      <c r="C20" s="36">
        <v>132.7</v>
      </c>
      <c r="D20" s="36">
        <f t="shared" si="0"/>
        <v>154.30232558139534</v>
      </c>
      <c r="E20" s="36">
        <v>84.7923322683706</v>
      </c>
      <c r="F20" s="52">
        <v>8</v>
      </c>
      <c r="G20" s="39">
        <v>15</v>
      </c>
      <c r="H20" s="36">
        <f t="shared" si="1"/>
        <v>187.5</v>
      </c>
      <c r="I20" s="39">
        <v>0</v>
      </c>
      <c r="J20" s="39">
        <v>0</v>
      </c>
      <c r="K20" s="36"/>
      <c r="L20" s="36"/>
      <c r="M20" s="52"/>
      <c r="N20" s="39"/>
      <c r="O20" s="36"/>
      <c r="P20" s="36">
        <v>22</v>
      </c>
      <c r="Q20" s="36">
        <v>25.2</v>
      </c>
      <c r="R20" s="36">
        <f t="shared" si="4"/>
        <v>114.54545454545455</v>
      </c>
      <c r="S20" s="36">
        <v>86.00682593856655</v>
      </c>
      <c r="T20" s="34">
        <v>3</v>
      </c>
      <c r="U20" s="14">
        <v>3.1</v>
      </c>
      <c r="V20" s="36">
        <f t="shared" si="5"/>
        <v>103.33333333333334</v>
      </c>
      <c r="W20" s="36">
        <v>0</v>
      </c>
      <c r="X20" s="36">
        <v>0</v>
      </c>
      <c r="Y20" s="36"/>
      <c r="Z20" s="36"/>
      <c r="AA20" s="37"/>
      <c r="AB20" s="36"/>
      <c r="AC20" s="36"/>
      <c r="AD20" s="36">
        <v>4345</v>
      </c>
      <c r="AE20" s="36">
        <v>4012.9</v>
      </c>
      <c r="AF20" s="36">
        <f t="shared" si="8"/>
        <v>92.35673187571922</v>
      </c>
      <c r="AG20" s="36">
        <v>109.57337160369039</v>
      </c>
      <c r="AH20" s="36">
        <v>782</v>
      </c>
      <c r="AI20" s="36">
        <v>449.8</v>
      </c>
      <c r="AJ20" s="36">
        <f t="shared" si="9"/>
        <v>57.51918158567775</v>
      </c>
      <c r="AK20" s="36">
        <v>131</v>
      </c>
      <c r="AL20" s="36">
        <v>113.4</v>
      </c>
      <c r="AM20" s="36">
        <f t="shared" si="10"/>
        <v>86.56488549618321</v>
      </c>
      <c r="AN20" s="36">
        <v>102.16216216216216</v>
      </c>
      <c r="AO20" s="14">
        <v>19</v>
      </c>
      <c r="AP20" s="17">
        <v>19.1</v>
      </c>
      <c r="AQ20" s="17">
        <f t="shared" si="11"/>
        <v>100.52631578947368</v>
      </c>
      <c r="AR20" s="41">
        <v>357.8</v>
      </c>
      <c r="AS20" s="41">
        <v>354.5</v>
      </c>
      <c r="AT20" s="42">
        <f t="shared" si="12"/>
        <v>99.07769703745109</v>
      </c>
      <c r="AU20" s="42">
        <v>110.19583462853588</v>
      </c>
      <c r="AV20" s="37">
        <v>75.3</v>
      </c>
      <c r="AW20" s="37">
        <v>59.9</v>
      </c>
      <c r="AX20" s="42">
        <f t="shared" si="13"/>
        <v>79.5484727755644</v>
      </c>
      <c r="AY20" s="17">
        <v>100</v>
      </c>
    </row>
    <row r="21" spans="1:51" ht="18">
      <c r="A21" s="35" t="s">
        <v>14</v>
      </c>
      <c r="B21" s="36">
        <v>9</v>
      </c>
      <c r="C21" s="36">
        <v>12.7</v>
      </c>
      <c r="D21" s="36">
        <f t="shared" si="0"/>
        <v>141.1111111111111</v>
      </c>
      <c r="E21" s="36">
        <v>76.50602409638553</v>
      </c>
      <c r="F21" s="52">
        <v>1</v>
      </c>
      <c r="G21" s="39">
        <v>1</v>
      </c>
      <c r="H21" s="36">
        <f t="shared" si="1"/>
        <v>100</v>
      </c>
      <c r="I21" s="39">
        <v>0</v>
      </c>
      <c r="J21" s="39">
        <v>0</v>
      </c>
      <c r="K21" s="36"/>
      <c r="L21" s="36"/>
      <c r="M21" s="52"/>
      <c r="N21" s="39"/>
      <c r="O21" s="36"/>
      <c r="P21" s="36">
        <v>10</v>
      </c>
      <c r="Q21" s="36">
        <v>10.2</v>
      </c>
      <c r="R21" s="36">
        <f t="shared" si="4"/>
        <v>102</v>
      </c>
      <c r="S21" s="36">
        <v>113.33333333333333</v>
      </c>
      <c r="T21" s="34">
        <v>1</v>
      </c>
      <c r="U21" s="14">
        <v>1</v>
      </c>
      <c r="V21" s="36">
        <f t="shared" si="5"/>
        <v>100</v>
      </c>
      <c r="W21" s="36">
        <v>0</v>
      </c>
      <c r="X21" s="36">
        <v>0</v>
      </c>
      <c r="Y21" s="36"/>
      <c r="Z21" s="36"/>
      <c r="AA21" s="37"/>
      <c r="AB21" s="36"/>
      <c r="AC21" s="36"/>
      <c r="AD21" s="36">
        <v>1207</v>
      </c>
      <c r="AE21" s="36">
        <v>1265.1</v>
      </c>
      <c r="AF21" s="36">
        <f t="shared" si="8"/>
        <v>104.8135874067937</v>
      </c>
      <c r="AG21" s="36">
        <v>108.03982024448973</v>
      </c>
      <c r="AH21" s="36">
        <v>159</v>
      </c>
      <c r="AI21" s="36">
        <v>122.8</v>
      </c>
      <c r="AJ21" s="36">
        <f t="shared" si="9"/>
        <v>77.23270440251572</v>
      </c>
      <c r="AK21" s="36">
        <v>51</v>
      </c>
      <c r="AL21" s="36">
        <v>52</v>
      </c>
      <c r="AM21" s="36">
        <f t="shared" si="10"/>
        <v>101.96078431372548</v>
      </c>
      <c r="AN21" s="36">
        <v>54.393305439330554</v>
      </c>
      <c r="AO21" s="14">
        <v>5</v>
      </c>
      <c r="AP21" s="17">
        <v>5.2</v>
      </c>
      <c r="AQ21" s="17">
        <f t="shared" si="11"/>
        <v>104</v>
      </c>
      <c r="AR21" s="41">
        <v>80.2</v>
      </c>
      <c r="AS21" s="41">
        <v>82.9</v>
      </c>
      <c r="AT21" s="42">
        <f t="shared" si="12"/>
        <v>103.36658354114714</v>
      </c>
      <c r="AU21" s="42">
        <v>105.3367217280813</v>
      </c>
      <c r="AV21" s="37">
        <v>8</v>
      </c>
      <c r="AW21" s="37">
        <v>6.2</v>
      </c>
      <c r="AX21" s="42">
        <f t="shared" si="13"/>
        <v>77.5</v>
      </c>
      <c r="AY21" s="17">
        <v>100</v>
      </c>
    </row>
    <row r="22" spans="1:51" ht="18">
      <c r="A22" s="35" t="s">
        <v>15</v>
      </c>
      <c r="B22" s="36">
        <v>199</v>
      </c>
      <c r="C22" s="36">
        <v>335</v>
      </c>
      <c r="D22" s="36">
        <f t="shared" si="0"/>
        <v>168.34170854271358</v>
      </c>
      <c r="E22" s="36">
        <v>129.7443841982959</v>
      </c>
      <c r="F22" s="52">
        <v>18</v>
      </c>
      <c r="G22" s="39">
        <v>25.6</v>
      </c>
      <c r="H22" s="36">
        <f t="shared" si="1"/>
        <v>142.22222222222223</v>
      </c>
      <c r="I22" s="39">
        <v>2427</v>
      </c>
      <c r="J22" s="39">
        <v>2446.2</v>
      </c>
      <c r="K22" s="36">
        <f t="shared" si="2"/>
        <v>100.7911001236094</v>
      </c>
      <c r="L22" s="36">
        <v>92.13906361821536</v>
      </c>
      <c r="M22" s="52">
        <v>174</v>
      </c>
      <c r="N22" s="40">
        <v>140</v>
      </c>
      <c r="O22" s="36">
        <f t="shared" si="3"/>
        <v>80.45977011494253</v>
      </c>
      <c r="P22" s="36">
        <v>48</v>
      </c>
      <c r="Q22" s="36">
        <v>50</v>
      </c>
      <c r="R22" s="36">
        <f t="shared" si="4"/>
        <v>104.16666666666667</v>
      </c>
      <c r="S22" s="36">
        <v>81.16883116883116</v>
      </c>
      <c r="T22" s="34">
        <v>7</v>
      </c>
      <c r="U22" s="14">
        <v>8.5</v>
      </c>
      <c r="V22" s="36">
        <f t="shared" si="5"/>
        <v>121.42857142857142</v>
      </c>
      <c r="W22" s="36">
        <v>279</v>
      </c>
      <c r="X22" s="36">
        <v>164.8</v>
      </c>
      <c r="Y22" s="36">
        <f t="shared" si="6"/>
        <v>59.068100358422946</v>
      </c>
      <c r="Z22" s="36">
        <v>74.63768115942028</v>
      </c>
      <c r="AA22" s="37">
        <v>32</v>
      </c>
      <c r="AB22" s="36">
        <v>21.8</v>
      </c>
      <c r="AC22" s="36">
        <f t="shared" si="7"/>
        <v>68.125</v>
      </c>
      <c r="AD22" s="36">
        <v>15098</v>
      </c>
      <c r="AE22" s="36">
        <v>15983.3</v>
      </c>
      <c r="AF22" s="36">
        <f t="shared" si="8"/>
        <v>105.86369055504039</v>
      </c>
      <c r="AG22" s="36">
        <v>114.16540891123357</v>
      </c>
      <c r="AH22" s="36">
        <v>2122</v>
      </c>
      <c r="AI22" s="36">
        <v>1956.1</v>
      </c>
      <c r="AJ22" s="36">
        <f t="shared" si="9"/>
        <v>92.18190386427898</v>
      </c>
      <c r="AK22" s="36">
        <v>703</v>
      </c>
      <c r="AL22" s="36">
        <v>558.7</v>
      </c>
      <c r="AM22" s="36">
        <f t="shared" si="10"/>
        <v>79.47368421052632</v>
      </c>
      <c r="AN22" s="36">
        <v>181.63198959687904</v>
      </c>
      <c r="AO22" s="14">
        <v>81</v>
      </c>
      <c r="AP22" s="17">
        <v>75.3</v>
      </c>
      <c r="AQ22" s="17">
        <f t="shared" si="11"/>
        <v>92.96296296296296</v>
      </c>
      <c r="AR22" s="41">
        <v>795</v>
      </c>
      <c r="AS22" s="41">
        <v>842.2</v>
      </c>
      <c r="AT22" s="42">
        <f t="shared" si="12"/>
        <v>105.93710691823901</v>
      </c>
      <c r="AU22" s="42">
        <v>122.913018096906</v>
      </c>
      <c r="AV22" s="37">
        <v>85.4</v>
      </c>
      <c r="AW22" s="37">
        <v>89</v>
      </c>
      <c r="AX22" s="42">
        <f t="shared" si="13"/>
        <v>104.21545667447305</v>
      </c>
      <c r="AY22" s="17">
        <v>100.2077727443033</v>
      </c>
    </row>
    <row r="23" spans="1:51" ht="18">
      <c r="A23" s="35" t="s">
        <v>16</v>
      </c>
      <c r="B23" s="36">
        <v>110</v>
      </c>
      <c r="C23" s="36">
        <v>247.9</v>
      </c>
      <c r="D23" s="36">
        <f t="shared" si="0"/>
        <v>225.36363636363637</v>
      </c>
      <c r="E23" s="36">
        <v>122.05809945839488</v>
      </c>
      <c r="F23" s="52">
        <v>12</v>
      </c>
      <c r="G23" s="39">
        <v>21.7</v>
      </c>
      <c r="H23" s="36">
        <f t="shared" si="1"/>
        <v>180.83333333333334</v>
      </c>
      <c r="I23" s="39">
        <v>0</v>
      </c>
      <c r="J23" s="39">
        <v>0</v>
      </c>
      <c r="K23" s="36"/>
      <c r="L23" s="36"/>
      <c r="M23" s="52"/>
      <c r="N23" s="39"/>
      <c r="O23" s="36"/>
      <c r="P23" s="36">
        <v>21</v>
      </c>
      <c r="Q23" s="36">
        <v>21.4</v>
      </c>
      <c r="R23" s="36">
        <f t="shared" si="4"/>
        <v>101.9047619047619</v>
      </c>
      <c r="S23" s="36">
        <v>72.78911564625851</v>
      </c>
      <c r="T23" s="34">
        <v>3</v>
      </c>
      <c r="U23" s="14">
        <v>3</v>
      </c>
      <c r="V23" s="36">
        <f t="shared" si="5"/>
        <v>100</v>
      </c>
      <c r="W23" s="36">
        <v>0</v>
      </c>
      <c r="X23" s="36">
        <v>0</v>
      </c>
      <c r="Y23" s="36"/>
      <c r="Z23" s="36"/>
      <c r="AA23" s="37"/>
      <c r="AB23" s="36"/>
      <c r="AC23" s="36"/>
      <c r="AD23" s="36">
        <v>3874</v>
      </c>
      <c r="AE23" s="36">
        <v>3563</v>
      </c>
      <c r="AF23" s="36">
        <f t="shared" si="8"/>
        <v>91.97212183789365</v>
      </c>
      <c r="AG23" s="36">
        <v>93.72356511457708</v>
      </c>
      <c r="AH23" s="36">
        <v>688</v>
      </c>
      <c r="AI23" s="36">
        <v>330.7</v>
      </c>
      <c r="AJ23" s="36">
        <f t="shared" si="9"/>
        <v>48.06686046511628</v>
      </c>
      <c r="AK23" s="36">
        <v>80</v>
      </c>
      <c r="AL23" s="36">
        <v>162</v>
      </c>
      <c r="AM23" s="36">
        <f t="shared" si="10"/>
        <v>202.5</v>
      </c>
      <c r="AN23" s="36">
        <v>218.9189189189189</v>
      </c>
      <c r="AO23" s="14">
        <v>10</v>
      </c>
      <c r="AP23" s="17">
        <v>13</v>
      </c>
      <c r="AQ23" s="17">
        <f t="shared" si="11"/>
        <v>130</v>
      </c>
      <c r="AR23" s="41">
        <v>94.1</v>
      </c>
      <c r="AS23" s="41">
        <v>98.8</v>
      </c>
      <c r="AT23" s="42">
        <f t="shared" si="12"/>
        <v>104.99468650371946</v>
      </c>
      <c r="AU23" s="42">
        <v>76.64856477889836</v>
      </c>
      <c r="AV23" s="37">
        <v>12.8</v>
      </c>
      <c r="AW23" s="37">
        <v>13.3</v>
      </c>
      <c r="AX23" s="42">
        <f t="shared" si="13"/>
        <v>103.90625</v>
      </c>
      <c r="AY23" s="17">
        <v>100</v>
      </c>
    </row>
    <row r="24" spans="1:51" ht="18">
      <c r="A24" s="35" t="s">
        <v>17</v>
      </c>
      <c r="B24" s="36">
        <v>45</v>
      </c>
      <c r="C24" s="36">
        <v>50.3</v>
      </c>
      <c r="D24" s="36">
        <f t="shared" si="0"/>
        <v>111.77777777777777</v>
      </c>
      <c r="E24" s="36">
        <v>67.42627345844504</v>
      </c>
      <c r="F24" s="52">
        <v>4</v>
      </c>
      <c r="G24" s="39">
        <v>3.6</v>
      </c>
      <c r="H24" s="36">
        <f t="shared" si="1"/>
        <v>90</v>
      </c>
      <c r="I24" s="39">
        <v>904</v>
      </c>
      <c r="J24" s="39">
        <v>1002</v>
      </c>
      <c r="K24" s="36">
        <f t="shared" si="2"/>
        <v>110.84070796460178</v>
      </c>
      <c r="L24" s="36">
        <v>111.86781288377804</v>
      </c>
      <c r="M24" s="52">
        <v>68</v>
      </c>
      <c r="N24" s="39">
        <v>72.6</v>
      </c>
      <c r="O24" s="36">
        <f t="shared" si="3"/>
        <v>106.76470588235294</v>
      </c>
      <c r="P24" s="36">
        <v>19</v>
      </c>
      <c r="Q24" s="36">
        <v>22.3</v>
      </c>
      <c r="R24" s="36">
        <f t="shared" si="4"/>
        <v>117.36842105263159</v>
      </c>
      <c r="S24" s="36">
        <v>80.50541516245488</v>
      </c>
      <c r="T24" s="34">
        <v>2</v>
      </c>
      <c r="U24" s="14">
        <v>1.5</v>
      </c>
      <c r="V24" s="36">
        <f t="shared" si="5"/>
        <v>75</v>
      </c>
      <c r="W24" s="36">
        <v>60</v>
      </c>
      <c r="X24" s="36">
        <v>25.3</v>
      </c>
      <c r="Y24" s="36">
        <f t="shared" si="6"/>
        <v>42.16666666666667</v>
      </c>
      <c r="Z24" s="36">
        <v>75.07418397626112</v>
      </c>
      <c r="AA24" s="43">
        <v>6</v>
      </c>
      <c r="AB24" s="36"/>
      <c r="AC24" s="36">
        <f t="shared" si="7"/>
        <v>0</v>
      </c>
      <c r="AD24" s="36">
        <v>6131</v>
      </c>
      <c r="AE24" s="36">
        <v>6534.5</v>
      </c>
      <c r="AF24" s="36">
        <f t="shared" si="8"/>
        <v>106.5813081063448</v>
      </c>
      <c r="AG24" s="36">
        <v>109.88424424263653</v>
      </c>
      <c r="AH24" s="36">
        <v>604</v>
      </c>
      <c r="AI24" s="36">
        <v>420.6</v>
      </c>
      <c r="AJ24" s="36">
        <f t="shared" si="9"/>
        <v>69.63576158940398</v>
      </c>
      <c r="AK24" s="36">
        <v>95</v>
      </c>
      <c r="AL24" s="36">
        <v>110</v>
      </c>
      <c r="AM24" s="36">
        <f t="shared" si="10"/>
        <v>115.78947368421053</v>
      </c>
      <c r="AN24" s="36">
        <v>96.49122807017544</v>
      </c>
      <c r="AO24" s="14">
        <v>9</v>
      </c>
      <c r="AP24" s="17">
        <v>12.7</v>
      </c>
      <c r="AQ24" s="17">
        <f t="shared" si="11"/>
        <v>141.1111111111111</v>
      </c>
      <c r="AR24" s="41">
        <v>482.5</v>
      </c>
      <c r="AS24" s="41">
        <v>472.4</v>
      </c>
      <c r="AT24" s="42">
        <f t="shared" si="12"/>
        <v>97.90673575129534</v>
      </c>
      <c r="AU24" s="42">
        <v>98.6221294363257</v>
      </c>
      <c r="AV24" s="37">
        <v>54.5</v>
      </c>
      <c r="AW24" s="37">
        <v>43.2</v>
      </c>
      <c r="AX24" s="42">
        <f t="shared" si="13"/>
        <v>79.26605504587157</v>
      </c>
      <c r="AY24" s="17">
        <v>100.9678920428106</v>
      </c>
    </row>
    <row r="25" spans="1:51" ht="18">
      <c r="A25" s="35" t="s">
        <v>18</v>
      </c>
      <c r="B25" s="36">
        <v>23</v>
      </c>
      <c r="C25" s="36">
        <v>50.2</v>
      </c>
      <c r="D25" s="36">
        <f t="shared" si="0"/>
        <v>218.26086956521743</v>
      </c>
      <c r="E25" s="36">
        <v>80.57784911717496</v>
      </c>
      <c r="F25" s="52"/>
      <c r="G25" s="39"/>
      <c r="H25" s="36"/>
      <c r="I25" s="39">
        <v>0</v>
      </c>
      <c r="J25" s="39">
        <v>0</v>
      </c>
      <c r="K25" s="36"/>
      <c r="L25" s="36"/>
      <c r="M25" s="52"/>
      <c r="N25" s="39"/>
      <c r="O25" s="36"/>
      <c r="P25" s="36">
        <v>5</v>
      </c>
      <c r="Q25" s="36">
        <v>5.5</v>
      </c>
      <c r="R25" s="36">
        <f t="shared" si="4"/>
        <v>110.00000000000001</v>
      </c>
      <c r="S25" s="36">
        <v>68.75</v>
      </c>
      <c r="T25" s="34"/>
      <c r="U25" s="14"/>
      <c r="V25" s="36"/>
      <c r="W25" s="36">
        <v>0</v>
      </c>
      <c r="X25" s="36">
        <v>0</v>
      </c>
      <c r="Y25" s="36"/>
      <c r="Z25" s="36"/>
      <c r="AA25" s="37"/>
      <c r="AB25" s="36"/>
      <c r="AC25" s="36"/>
      <c r="AD25" s="36">
        <v>1525</v>
      </c>
      <c r="AE25" s="36">
        <v>1103.4</v>
      </c>
      <c r="AF25" s="36">
        <f t="shared" si="8"/>
        <v>72.35409836065574</v>
      </c>
      <c r="AG25" s="36">
        <v>55.70481749639751</v>
      </c>
      <c r="AH25" s="36"/>
      <c r="AI25" s="36">
        <v>0</v>
      </c>
      <c r="AJ25" s="36"/>
      <c r="AK25" s="36">
        <v>40</v>
      </c>
      <c r="AL25" s="36">
        <v>20.4</v>
      </c>
      <c r="AM25" s="36">
        <f t="shared" si="10"/>
        <v>51</v>
      </c>
      <c r="AN25" s="36">
        <v>26.5625</v>
      </c>
      <c r="AO25" s="14"/>
      <c r="AP25" s="17">
        <v>0</v>
      </c>
      <c r="AQ25" s="17"/>
      <c r="AR25" s="41">
        <v>90.5</v>
      </c>
      <c r="AS25" s="41">
        <v>81.5</v>
      </c>
      <c r="AT25" s="42">
        <f t="shared" si="12"/>
        <v>90.05524861878453</v>
      </c>
      <c r="AU25" s="42">
        <v>54.44221776887108</v>
      </c>
      <c r="AV25" s="37"/>
      <c r="AW25" s="37"/>
      <c r="AX25" s="42"/>
      <c r="AY25" s="17"/>
    </row>
    <row r="26" spans="1:51" ht="18">
      <c r="A26" s="35" t="s">
        <v>19</v>
      </c>
      <c r="B26" s="36">
        <v>66</v>
      </c>
      <c r="C26" s="36">
        <v>146.8</v>
      </c>
      <c r="D26" s="36">
        <f t="shared" si="0"/>
        <v>222.42424242424246</v>
      </c>
      <c r="E26" s="36">
        <v>166.06334841628956</v>
      </c>
      <c r="F26" s="52">
        <v>11</v>
      </c>
      <c r="G26" s="39">
        <v>16.1</v>
      </c>
      <c r="H26" s="36">
        <f t="shared" si="1"/>
        <v>146.36363636363637</v>
      </c>
      <c r="I26" s="39">
        <v>0</v>
      </c>
      <c r="J26" s="39">
        <v>14.7</v>
      </c>
      <c r="K26" s="36"/>
      <c r="L26" s="36"/>
      <c r="M26" s="52"/>
      <c r="N26" s="39">
        <v>3.7</v>
      </c>
      <c r="O26" s="36"/>
      <c r="P26" s="36">
        <v>14</v>
      </c>
      <c r="Q26" s="36">
        <v>13.1</v>
      </c>
      <c r="R26" s="36">
        <f t="shared" si="4"/>
        <v>93.57142857142857</v>
      </c>
      <c r="S26" s="36">
        <v>59.2760180995475</v>
      </c>
      <c r="T26" s="34">
        <v>2</v>
      </c>
      <c r="U26" s="14">
        <v>0.5</v>
      </c>
      <c r="V26" s="36">
        <f t="shared" si="5"/>
        <v>25</v>
      </c>
      <c r="W26" s="36">
        <v>0</v>
      </c>
      <c r="X26" s="36">
        <v>0</v>
      </c>
      <c r="Y26" s="36"/>
      <c r="Z26" s="36"/>
      <c r="AA26" s="37"/>
      <c r="AB26" s="36"/>
      <c r="AC26" s="36"/>
      <c r="AD26" s="36">
        <v>4241</v>
      </c>
      <c r="AE26" s="36">
        <v>4070.7</v>
      </c>
      <c r="AF26" s="36">
        <f t="shared" si="8"/>
        <v>95.98443763263381</v>
      </c>
      <c r="AG26" s="36">
        <v>106.10795022008348</v>
      </c>
      <c r="AH26" s="36">
        <v>607</v>
      </c>
      <c r="AI26" s="36">
        <v>436.2</v>
      </c>
      <c r="AJ26" s="36">
        <f t="shared" si="9"/>
        <v>71.86161449752882</v>
      </c>
      <c r="AK26" s="36">
        <v>133</v>
      </c>
      <c r="AL26" s="36">
        <v>144</v>
      </c>
      <c r="AM26" s="36">
        <f t="shared" si="10"/>
        <v>108.27067669172932</v>
      </c>
      <c r="AN26" s="36">
        <v>102.49110320284697</v>
      </c>
      <c r="AO26" s="14">
        <v>22</v>
      </c>
      <c r="AP26" s="17">
        <v>22.5</v>
      </c>
      <c r="AQ26" s="17">
        <f t="shared" si="11"/>
        <v>102.27272727272727</v>
      </c>
      <c r="AR26" s="41">
        <v>310</v>
      </c>
      <c r="AS26" s="41">
        <v>316.6</v>
      </c>
      <c r="AT26" s="42">
        <f t="shared" si="12"/>
        <v>102.12903225806454</v>
      </c>
      <c r="AU26" s="42">
        <v>148.42944210032817</v>
      </c>
      <c r="AV26" s="37">
        <v>38.9</v>
      </c>
      <c r="AW26" s="37">
        <v>38.8</v>
      </c>
      <c r="AX26" s="42">
        <f t="shared" si="13"/>
        <v>99.74293059125964</v>
      </c>
      <c r="AY26" s="17">
        <v>100.02786291446087</v>
      </c>
    </row>
    <row r="27" spans="1:51" ht="18">
      <c r="A27" s="35" t="s">
        <v>20</v>
      </c>
      <c r="B27" s="36">
        <v>209</v>
      </c>
      <c r="C27" s="36">
        <v>238.6</v>
      </c>
      <c r="D27" s="36">
        <f t="shared" si="0"/>
        <v>114.16267942583731</v>
      </c>
      <c r="E27" s="36">
        <v>80.88135593220339</v>
      </c>
      <c r="F27" s="52">
        <v>18</v>
      </c>
      <c r="G27" s="39">
        <v>18</v>
      </c>
      <c r="H27" s="36">
        <f t="shared" si="1"/>
        <v>100</v>
      </c>
      <c r="I27" s="39">
        <v>723</v>
      </c>
      <c r="J27" s="39">
        <v>837</v>
      </c>
      <c r="K27" s="36">
        <f t="shared" si="2"/>
        <v>115.7676348547718</v>
      </c>
      <c r="L27" s="36">
        <v>127.06846819492941</v>
      </c>
      <c r="M27" s="52">
        <v>64</v>
      </c>
      <c r="N27" s="39">
        <v>73.4</v>
      </c>
      <c r="O27" s="36">
        <f t="shared" si="3"/>
        <v>114.68750000000001</v>
      </c>
      <c r="P27" s="36">
        <v>52</v>
      </c>
      <c r="Q27" s="36">
        <v>67.1</v>
      </c>
      <c r="R27" s="36">
        <f t="shared" si="4"/>
        <v>129.03846153846152</v>
      </c>
      <c r="S27" s="36">
        <v>84.9367088607595</v>
      </c>
      <c r="T27" s="34">
        <v>8</v>
      </c>
      <c r="U27" s="14">
        <v>9.2</v>
      </c>
      <c r="V27" s="36">
        <f t="shared" si="5"/>
        <v>114.99999999999999</v>
      </c>
      <c r="W27" s="36">
        <v>89</v>
      </c>
      <c r="X27" s="36">
        <v>79</v>
      </c>
      <c r="Y27" s="36">
        <f t="shared" si="6"/>
        <v>88.76404494382022</v>
      </c>
      <c r="Z27" s="36">
        <v>118.08669656203286</v>
      </c>
      <c r="AA27" s="37">
        <v>10</v>
      </c>
      <c r="AB27" s="36">
        <v>1.6</v>
      </c>
      <c r="AC27" s="36">
        <f t="shared" si="7"/>
        <v>16</v>
      </c>
      <c r="AD27" s="36">
        <v>95603</v>
      </c>
      <c r="AE27" s="36">
        <v>88956.3</v>
      </c>
      <c r="AF27" s="36">
        <f t="shared" si="8"/>
        <v>93.04760310868906</v>
      </c>
      <c r="AG27" s="36">
        <v>95.00984616314372</v>
      </c>
      <c r="AH27" s="36">
        <v>11072</v>
      </c>
      <c r="AI27" s="36">
        <v>10287.7</v>
      </c>
      <c r="AJ27" s="36">
        <f t="shared" si="9"/>
        <v>92.91636560693642</v>
      </c>
      <c r="AK27" s="36">
        <v>1530</v>
      </c>
      <c r="AL27" s="36">
        <v>1083.7</v>
      </c>
      <c r="AM27" s="36">
        <f t="shared" si="10"/>
        <v>70.83006535947712</v>
      </c>
      <c r="AN27" s="36">
        <v>107.92749726122896</v>
      </c>
      <c r="AO27" s="14">
        <v>163</v>
      </c>
      <c r="AP27" s="17">
        <v>122.7</v>
      </c>
      <c r="AQ27" s="17">
        <f t="shared" si="11"/>
        <v>75.2760736196319</v>
      </c>
      <c r="AR27" s="41">
        <v>2172.4</v>
      </c>
      <c r="AS27" s="41">
        <v>2284.5</v>
      </c>
      <c r="AT27" s="42">
        <f t="shared" si="12"/>
        <v>105.16019149327931</v>
      </c>
      <c r="AU27" s="42">
        <v>95.19146631109629</v>
      </c>
      <c r="AV27" s="37">
        <v>187.5</v>
      </c>
      <c r="AW27" s="37">
        <v>190</v>
      </c>
      <c r="AX27" s="42">
        <f t="shared" si="13"/>
        <v>101.33333333333334</v>
      </c>
      <c r="AY27" s="17">
        <v>98.2991495747874</v>
      </c>
    </row>
    <row r="28" spans="1:51" ht="18">
      <c r="A28" s="35" t="s">
        <v>21</v>
      </c>
      <c r="B28" s="36">
        <v>184</v>
      </c>
      <c r="C28" s="36">
        <v>272</v>
      </c>
      <c r="D28" s="36">
        <f t="shared" si="0"/>
        <v>147.82608695652172</v>
      </c>
      <c r="E28" s="36">
        <v>79.76539589442815</v>
      </c>
      <c r="F28" s="52">
        <v>18</v>
      </c>
      <c r="G28" s="39">
        <v>25</v>
      </c>
      <c r="H28" s="36">
        <f t="shared" si="1"/>
        <v>138.88888888888889</v>
      </c>
      <c r="I28" s="39">
        <v>0</v>
      </c>
      <c r="J28" s="39">
        <v>0</v>
      </c>
      <c r="K28" s="36"/>
      <c r="L28" s="36"/>
      <c r="M28" s="52"/>
      <c r="N28" s="39"/>
      <c r="O28" s="36"/>
      <c r="P28" s="36">
        <v>29</v>
      </c>
      <c r="Q28" s="36">
        <v>43.7</v>
      </c>
      <c r="R28" s="36">
        <f t="shared" si="4"/>
        <v>150.6896551724138</v>
      </c>
      <c r="S28" s="36">
        <v>79.16666666666666</v>
      </c>
      <c r="T28" s="34">
        <v>3</v>
      </c>
      <c r="U28" s="14">
        <v>5.2</v>
      </c>
      <c r="V28" s="36">
        <f t="shared" si="5"/>
        <v>173.33333333333334</v>
      </c>
      <c r="W28" s="36">
        <v>0</v>
      </c>
      <c r="X28" s="36">
        <v>0</v>
      </c>
      <c r="Y28" s="36"/>
      <c r="Z28" s="36"/>
      <c r="AA28" s="37"/>
      <c r="AB28" s="36"/>
      <c r="AC28" s="36"/>
      <c r="AD28" s="36">
        <v>30684</v>
      </c>
      <c r="AE28" s="36">
        <v>29240.7</v>
      </c>
      <c r="AF28" s="36">
        <f t="shared" si="8"/>
        <v>95.29624560031287</v>
      </c>
      <c r="AG28" s="36">
        <v>94.3979437660324</v>
      </c>
      <c r="AH28" s="36">
        <v>3920</v>
      </c>
      <c r="AI28" s="36">
        <v>2474.8</v>
      </c>
      <c r="AJ28" s="36">
        <f t="shared" si="9"/>
        <v>63.132653061224495</v>
      </c>
      <c r="AK28" s="36">
        <v>836</v>
      </c>
      <c r="AL28" s="36">
        <v>1169.2</v>
      </c>
      <c r="AM28" s="36">
        <f t="shared" si="10"/>
        <v>139.85645933014354</v>
      </c>
      <c r="AN28" s="36">
        <v>111.98161095680493</v>
      </c>
      <c r="AO28" s="14">
        <v>75</v>
      </c>
      <c r="AP28" s="17">
        <v>163.1</v>
      </c>
      <c r="AQ28" s="17">
        <f t="shared" si="11"/>
        <v>217.46666666666664</v>
      </c>
      <c r="AR28" s="41">
        <v>1189.1</v>
      </c>
      <c r="AS28" s="41">
        <v>1254.1</v>
      </c>
      <c r="AT28" s="42">
        <f t="shared" si="12"/>
        <v>105.46631906483897</v>
      </c>
      <c r="AU28" s="42">
        <v>113.01252590790305</v>
      </c>
      <c r="AV28" s="37">
        <v>191.7</v>
      </c>
      <c r="AW28" s="37">
        <v>199.4</v>
      </c>
      <c r="AX28" s="42">
        <f t="shared" si="13"/>
        <v>104.01669274908711</v>
      </c>
      <c r="AY28" s="17">
        <v>100</v>
      </c>
    </row>
    <row r="29" spans="1:51" ht="18">
      <c r="A29" s="35" t="s">
        <v>22</v>
      </c>
      <c r="B29" s="36">
        <v>134</v>
      </c>
      <c r="C29" s="36">
        <v>151.6</v>
      </c>
      <c r="D29" s="36">
        <f t="shared" si="0"/>
        <v>113.13432835820896</v>
      </c>
      <c r="E29" s="36">
        <v>127.9324894514768</v>
      </c>
      <c r="F29" s="52">
        <v>17</v>
      </c>
      <c r="G29" s="39">
        <v>17.4</v>
      </c>
      <c r="H29" s="36">
        <f t="shared" si="1"/>
        <v>102.35294117647058</v>
      </c>
      <c r="I29" s="39">
        <v>186</v>
      </c>
      <c r="J29" s="39">
        <v>149.8</v>
      </c>
      <c r="K29" s="36">
        <f t="shared" si="2"/>
        <v>80.53763440860216</v>
      </c>
      <c r="L29" s="36">
        <v>94.09547738693466</v>
      </c>
      <c r="M29" s="52">
        <v>10</v>
      </c>
      <c r="N29" s="39">
        <v>11.1</v>
      </c>
      <c r="O29" s="36">
        <f t="shared" si="3"/>
        <v>110.99999999999999</v>
      </c>
      <c r="P29" s="36">
        <v>28</v>
      </c>
      <c r="Q29" s="36">
        <v>28.8</v>
      </c>
      <c r="R29" s="36">
        <f t="shared" si="4"/>
        <v>102.85714285714288</v>
      </c>
      <c r="S29" s="36">
        <v>75</v>
      </c>
      <c r="T29" s="34">
        <v>4</v>
      </c>
      <c r="U29" s="14">
        <v>4</v>
      </c>
      <c r="V29" s="36">
        <f t="shared" si="5"/>
        <v>100</v>
      </c>
      <c r="W29" s="36">
        <v>8</v>
      </c>
      <c r="X29" s="36">
        <v>3.2</v>
      </c>
      <c r="Y29" s="36">
        <f t="shared" si="6"/>
        <v>40</v>
      </c>
      <c r="Z29" s="36">
        <v>35.95505617977528</v>
      </c>
      <c r="AA29" s="37">
        <v>1</v>
      </c>
      <c r="AB29" s="36"/>
      <c r="AC29" s="36">
        <f t="shared" si="7"/>
        <v>0</v>
      </c>
      <c r="AD29" s="36">
        <v>9859</v>
      </c>
      <c r="AE29" s="36">
        <v>8181.4</v>
      </c>
      <c r="AF29" s="36">
        <f t="shared" si="8"/>
        <v>82.984075464043</v>
      </c>
      <c r="AG29" s="36">
        <v>89.28282928426907</v>
      </c>
      <c r="AH29" s="36">
        <v>1348</v>
      </c>
      <c r="AI29" s="36">
        <v>669.8</v>
      </c>
      <c r="AJ29" s="36">
        <f t="shared" si="9"/>
        <v>49.68842729970326</v>
      </c>
      <c r="AK29" s="36">
        <v>296</v>
      </c>
      <c r="AL29" s="36">
        <v>330.5</v>
      </c>
      <c r="AM29" s="36">
        <f t="shared" si="10"/>
        <v>111.65540540540539</v>
      </c>
      <c r="AN29" s="36">
        <v>132.6243980738363</v>
      </c>
      <c r="AO29" s="14">
        <v>31</v>
      </c>
      <c r="AP29" s="17">
        <v>32</v>
      </c>
      <c r="AQ29" s="17">
        <f t="shared" si="11"/>
        <v>103.2258064516129</v>
      </c>
      <c r="AR29" s="41">
        <v>291.5</v>
      </c>
      <c r="AS29" s="41">
        <v>285.8</v>
      </c>
      <c r="AT29" s="42">
        <f t="shared" si="12"/>
        <v>98.04459691252144</v>
      </c>
      <c r="AU29" s="42">
        <v>96.52144545761566</v>
      </c>
      <c r="AV29" s="37">
        <v>55.6</v>
      </c>
      <c r="AW29" s="37">
        <v>42</v>
      </c>
      <c r="AX29" s="42">
        <f t="shared" si="13"/>
        <v>75.53956834532374</v>
      </c>
      <c r="AY29" s="17">
        <v>100.13658536585366</v>
      </c>
    </row>
    <row r="30" spans="1:51" ht="18">
      <c r="A30" s="35" t="s">
        <v>23</v>
      </c>
      <c r="B30" s="36">
        <f>SUM(B9:B29)</f>
        <v>2154</v>
      </c>
      <c r="C30" s="36">
        <f>SUM(C9:C29)</f>
        <v>3377.3</v>
      </c>
      <c r="D30" s="36">
        <f t="shared" si="0"/>
        <v>156.79201485608172</v>
      </c>
      <c r="E30" s="36">
        <v>91.58531294066601</v>
      </c>
      <c r="F30" s="54">
        <f>SUM(F9:F29)</f>
        <v>192</v>
      </c>
      <c r="G30" s="54">
        <f>SUM(G9:G29)</f>
        <v>277.69999999999993</v>
      </c>
      <c r="H30" s="36">
        <f t="shared" si="1"/>
        <v>144.63541666666663</v>
      </c>
      <c r="I30" s="39">
        <f>SUM(I9:I29)</f>
        <v>11371</v>
      </c>
      <c r="J30" s="40">
        <f>SUM(J9:J29)</f>
        <v>11799.5</v>
      </c>
      <c r="K30" s="36">
        <f t="shared" si="2"/>
        <v>103.76835810394864</v>
      </c>
      <c r="L30" s="36">
        <v>104.83226127438785</v>
      </c>
      <c r="M30" s="55">
        <f>SUM(M9:M29)</f>
        <v>980</v>
      </c>
      <c r="N30" s="54">
        <f>SUM(N9:N29)</f>
        <v>1042.2</v>
      </c>
      <c r="O30" s="36">
        <f t="shared" si="3"/>
        <v>106.3469387755102</v>
      </c>
      <c r="P30" s="36">
        <f>SUM(P9:P29)</f>
        <v>494</v>
      </c>
      <c r="Q30" s="36">
        <f>SUM(Q9:Q29)</f>
        <v>592.1999999999999</v>
      </c>
      <c r="R30" s="36">
        <f t="shared" si="4"/>
        <v>119.87854251012145</v>
      </c>
      <c r="S30" s="36">
        <v>83.30285553523701</v>
      </c>
      <c r="T30" s="34">
        <f>SUM(T9:T29)</f>
        <v>60</v>
      </c>
      <c r="U30" s="34">
        <f>SUM(U9:U29)</f>
        <v>61.400000000000006</v>
      </c>
      <c r="V30" s="36">
        <f t="shared" si="5"/>
        <v>102.33333333333334</v>
      </c>
      <c r="W30" s="36">
        <f>SUM(W9:W29)</f>
        <v>4475</v>
      </c>
      <c r="X30" s="36">
        <f>SUM(X9:X29)</f>
        <v>4544.6</v>
      </c>
      <c r="Y30" s="36">
        <f t="shared" si="6"/>
        <v>101.55530726256985</v>
      </c>
      <c r="Z30" s="36">
        <v>107.87343635025755</v>
      </c>
      <c r="AA30" s="36">
        <f>SUM(AA9:AA29)</f>
        <v>445</v>
      </c>
      <c r="AB30" s="36">
        <f>SUM(AB9:AB29)</f>
        <v>490.1000000000001</v>
      </c>
      <c r="AC30" s="36">
        <f t="shared" si="7"/>
        <v>110.13483146067418</v>
      </c>
      <c r="AD30" s="36">
        <f>SUM(AD9:AD29)</f>
        <v>502253</v>
      </c>
      <c r="AE30" s="36">
        <f>SUM(AE9:AE29)</f>
        <v>492007.40000000014</v>
      </c>
      <c r="AF30" s="36">
        <f t="shared" si="8"/>
        <v>97.96007191594677</v>
      </c>
      <c r="AG30" s="36">
        <v>103.01361937690207</v>
      </c>
      <c r="AH30" s="36">
        <f>SUM(AH9:AH29)</f>
        <v>61367</v>
      </c>
      <c r="AI30" s="36">
        <f>SUM(AI9:AI29)</f>
        <v>51112.3</v>
      </c>
      <c r="AJ30" s="36">
        <f t="shared" si="9"/>
        <v>83.28955301709388</v>
      </c>
      <c r="AK30" s="36">
        <f>SUM(AK9:AK29)</f>
        <v>10104</v>
      </c>
      <c r="AL30" s="36">
        <f>SUM(AL9:AL29)</f>
        <v>10522.56</v>
      </c>
      <c r="AM30" s="36">
        <f t="shared" si="10"/>
        <v>104.14251781472683</v>
      </c>
      <c r="AN30" s="36">
        <v>117.61728687612055</v>
      </c>
      <c r="AO30" s="14">
        <f>SUM(AO9:AO29)</f>
        <v>1079</v>
      </c>
      <c r="AP30" s="14">
        <f>SUM(AP9:AP29)</f>
        <v>1168.75</v>
      </c>
      <c r="AQ30" s="17">
        <f t="shared" si="11"/>
        <v>108.31788693234476</v>
      </c>
      <c r="AR30" s="42">
        <v>14893.4</v>
      </c>
      <c r="AS30" s="42">
        <v>15339</v>
      </c>
      <c r="AT30" s="42">
        <f t="shared" si="12"/>
        <v>102.99192931096997</v>
      </c>
      <c r="AU30" s="42">
        <v>105.97769763296438</v>
      </c>
      <c r="AV30" s="36">
        <v>1645.2</v>
      </c>
      <c r="AW30" s="36">
        <v>1634.1</v>
      </c>
      <c r="AX30" s="42">
        <f t="shared" si="13"/>
        <v>99.32530999270604</v>
      </c>
      <c r="AY30" s="17">
        <v>101.44845126338862</v>
      </c>
    </row>
    <row r="31" spans="30:51" ht="18.75"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49">
        <v>23335.7</v>
      </c>
      <c r="AS31" s="16">
        <v>25116.5</v>
      </c>
      <c r="AT31" s="42">
        <f t="shared" si="12"/>
        <v>107.63122597565105</v>
      </c>
      <c r="AU31" s="300">
        <v>111.29253810705424</v>
      </c>
      <c r="AV31" s="51">
        <v>2927.7</v>
      </c>
      <c r="AW31" s="17">
        <v>3266.2</v>
      </c>
      <c r="AX31" s="42">
        <f t="shared" si="13"/>
        <v>111.56197697851556</v>
      </c>
      <c r="AY31" s="23"/>
    </row>
    <row r="32" spans="30:51" ht="18.75"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49">
        <v>38229.1</v>
      </c>
      <c r="AS32" s="49">
        <v>40455.5</v>
      </c>
      <c r="AT32" s="42">
        <f t="shared" si="12"/>
        <v>105.8238357690869</v>
      </c>
      <c r="AU32" s="42">
        <v>109.21580484749663</v>
      </c>
      <c r="AV32" s="40">
        <v>4572.9</v>
      </c>
      <c r="AW32" s="40">
        <v>4900.3</v>
      </c>
      <c r="AX32" s="42">
        <f t="shared" si="13"/>
        <v>107.15957051324105</v>
      </c>
      <c r="AY32" s="23"/>
    </row>
  </sheetData>
  <printOptions/>
  <pageMargins left="0.18" right="0.4" top="0.53" bottom="1" header="0.5" footer="0.5"/>
  <pageSetup fitToWidth="0" horizontalDpi="600" verticalDpi="600" orientation="landscape" paperSize="9" scale="48" r:id="rId1"/>
  <colBreaks count="1" manualBreakCount="1">
    <brk id="29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X32"/>
  <sheetViews>
    <sheetView view="pageBreakPreview" zoomScale="65" zoomScaleNormal="50" zoomScaleSheetLayoutView="65" workbookViewId="0" topLeftCell="AE1">
      <selection activeCell="AU10" sqref="AU10"/>
    </sheetView>
  </sheetViews>
  <sheetFormatPr defaultColWidth="9.00390625" defaultRowHeight="12.75"/>
  <cols>
    <col min="1" max="1" width="19.375" style="27" customWidth="1"/>
    <col min="2" max="2" width="10.375" style="0" customWidth="1"/>
    <col min="3" max="3" width="10.25390625" style="0" customWidth="1"/>
    <col min="4" max="5" width="8.875" style="0" customWidth="1"/>
    <col min="6" max="7" width="8.25390625" style="0" customWidth="1"/>
    <col min="8" max="8" width="9.25390625" style="0" customWidth="1"/>
    <col min="10" max="10" width="11.625" style="0" customWidth="1"/>
    <col min="11" max="12" width="10.875" style="0" customWidth="1"/>
    <col min="13" max="13" width="9.00390625" style="0" customWidth="1"/>
    <col min="14" max="14" width="9.625" style="0" customWidth="1"/>
    <col min="15" max="15" width="11.375" style="0" bestFit="1" customWidth="1"/>
    <col min="16" max="16" width="8.25390625" style="0" customWidth="1"/>
    <col min="17" max="19" width="8.00390625" style="0" customWidth="1"/>
    <col min="20" max="21" width="7.75390625" style="0" customWidth="1"/>
    <col min="22" max="22" width="8.625" style="0" customWidth="1"/>
    <col min="23" max="23" width="10.00390625" style="0" customWidth="1"/>
    <col min="24" max="24" width="9.875" style="0" customWidth="1"/>
    <col min="25" max="26" width="8.625" style="0" customWidth="1"/>
    <col min="27" max="27" width="10.75390625" style="0" customWidth="1"/>
    <col min="28" max="28" width="9.25390625" style="0" customWidth="1"/>
    <col min="29" max="29" width="10.25390625" style="0" customWidth="1"/>
    <col min="30" max="30" width="13.00390625" style="0" customWidth="1"/>
    <col min="31" max="31" width="13.25390625" style="0" customWidth="1"/>
    <col min="32" max="33" width="9.625" style="0" customWidth="1"/>
    <col min="34" max="35" width="11.00390625" style="0" customWidth="1"/>
    <col min="36" max="36" width="8.75390625" style="0" customWidth="1"/>
    <col min="37" max="37" width="11.25390625" style="0" customWidth="1"/>
    <col min="38" max="38" width="11.00390625" style="0" customWidth="1"/>
    <col min="39" max="40" width="9.875" style="0" customWidth="1"/>
    <col min="41" max="41" width="8.75390625" style="0" customWidth="1"/>
    <col min="42" max="42" width="10.00390625" style="0" customWidth="1"/>
    <col min="43" max="43" width="8.25390625" style="0" customWidth="1"/>
    <col min="44" max="45" width="11.125" style="0" customWidth="1"/>
    <col min="46" max="46" width="10.375" style="0" customWidth="1"/>
    <col min="47" max="47" width="10.75390625" style="0" customWidth="1"/>
    <col min="48" max="48" width="10.125" style="0" customWidth="1"/>
    <col min="49" max="50" width="9.00390625" style="0" customWidth="1"/>
  </cols>
  <sheetData>
    <row r="1" spans="9:43" ht="18">
      <c r="I1" s="20"/>
      <c r="J1" s="20"/>
      <c r="K1" s="20"/>
      <c r="L1" s="20"/>
      <c r="M1" s="20"/>
      <c r="N1" s="12"/>
      <c r="O1" s="20"/>
      <c r="P1" s="20"/>
      <c r="Q1" s="20"/>
      <c r="R1" s="20"/>
      <c r="S1" s="20"/>
      <c r="T1" s="20"/>
      <c r="AQ1" s="21" t="s">
        <v>38</v>
      </c>
    </row>
    <row r="2" spans="9:43" ht="18">
      <c r="I2" s="12" t="s">
        <v>38</v>
      </c>
      <c r="J2" s="20"/>
      <c r="K2" s="20"/>
      <c r="L2" s="20"/>
      <c r="M2" s="20"/>
      <c r="N2" s="12"/>
      <c r="O2" s="20"/>
      <c r="P2" s="20"/>
      <c r="Q2" s="20"/>
      <c r="R2" s="20"/>
      <c r="S2" s="20"/>
      <c r="T2" s="20"/>
      <c r="AQ2" s="21"/>
    </row>
    <row r="3" spans="9:47" ht="18">
      <c r="I3" s="12" t="s">
        <v>39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AL3" s="21" t="s">
        <v>39</v>
      </c>
      <c r="AM3" s="22"/>
      <c r="AN3" s="22"/>
      <c r="AO3" s="22"/>
      <c r="AP3" s="22"/>
      <c r="AQ3" s="22"/>
      <c r="AR3" s="22"/>
      <c r="AS3" s="22"/>
      <c r="AT3" s="22"/>
      <c r="AU3" s="22"/>
    </row>
    <row r="4" spans="9:47" ht="18">
      <c r="I4" s="12" t="s">
        <v>142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AL4" s="21" t="str">
        <f>I4</f>
        <v>за январь-ноябрь 2009 года по Ичалковскому району</v>
      </c>
      <c r="AM4" s="22"/>
      <c r="AN4" s="22"/>
      <c r="AO4" s="22"/>
      <c r="AP4" s="22"/>
      <c r="AQ4" s="22"/>
      <c r="AR4" s="22"/>
      <c r="AS4" s="22"/>
      <c r="AT4" s="22"/>
      <c r="AU4" s="22"/>
    </row>
    <row r="5" spans="9:38" ht="18">
      <c r="I5" s="12"/>
      <c r="AL5" s="12"/>
    </row>
    <row r="6" spans="1:50" ht="12.75">
      <c r="A6" s="28" t="s">
        <v>0</v>
      </c>
      <c r="B6" s="1"/>
      <c r="C6" s="2" t="s">
        <v>28</v>
      </c>
      <c r="D6" s="2"/>
      <c r="E6" s="2"/>
      <c r="F6" s="2"/>
      <c r="G6" s="2"/>
      <c r="H6" s="3"/>
      <c r="I6" s="1"/>
      <c r="J6" s="2"/>
      <c r="K6" s="2" t="s">
        <v>29</v>
      </c>
      <c r="L6" s="2"/>
      <c r="M6" s="2"/>
      <c r="N6" s="2"/>
      <c r="O6" s="3"/>
      <c r="P6" s="1"/>
      <c r="Q6" s="2"/>
      <c r="R6" s="2" t="s">
        <v>30</v>
      </c>
      <c r="S6" s="2"/>
      <c r="T6" s="2"/>
      <c r="U6" s="2"/>
      <c r="V6" s="3"/>
      <c r="W6" s="1"/>
      <c r="X6" s="2"/>
      <c r="Y6" s="2" t="s">
        <v>31</v>
      </c>
      <c r="Z6" s="2"/>
      <c r="AA6" s="2"/>
      <c r="AB6" s="2"/>
      <c r="AC6" s="3"/>
      <c r="AD6" s="1"/>
      <c r="AE6" s="2"/>
      <c r="AF6" s="2" t="s">
        <v>32</v>
      </c>
      <c r="AG6" s="2"/>
      <c r="AH6" s="2"/>
      <c r="AI6" s="2"/>
      <c r="AJ6" s="3"/>
      <c r="AK6" s="2"/>
      <c r="AL6" s="2"/>
      <c r="AM6" s="2" t="s">
        <v>33</v>
      </c>
      <c r="AN6" s="2"/>
      <c r="AO6" s="2"/>
      <c r="AP6" s="2"/>
      <c r="AQ6" s="3"/>
      <c r="AR6" s="1"/>
      <c r="AS6" s="2" t="s">
        <v>35</v>
      </c>
      <c r="AT6" s="2"/>
      <c r="AU6" s="2"/>
      <c r="AV6" s="2"/>
      <c r="AW6" s="9"/>
      <c r="AX6" s="4" t="s">
        <v>40</v>
      </c>
    </row>
    <row r="7" spans="1:50" ht="12.75">
      <c r="A7" s="29" t="s">
        <v>1</v>
      </c>
      <c r="B7" s="4" t="s">
        <v>24</v>
      </c>
      <c r="C7" s="4" t="s">
        <v>26</v>
      </c>
      <c r="D7" s="4" t="s">
        <v>27</v>
      </c>
      <c r="E7" s="4" t="s">
        <v>108</v>
      </c>
      <c r="F7" s="4" t="s">
        <v>24</v>
      </c>
      <c r="G7" s="4" t="s">
        <v>26</v>
      </c>
      <c r="H7" s="4" t="s">
        <v>27</v>
      </c>
      <c r="I7" s="4" t="s">
        <v>24</v>
      </c>
      <c r="J7" s="4" t="s">
        <v>26</v>
      </c>
      <c r="K7" s="4" t="s">
        <v>27</v>
      </c>
      <c r="L7" s="4" t="s">
        <v>108</v>
      </c>
      <c r="M7" s="4" t="s">
        <v>24</v>
      </c>
      <c r="N7" s="4" t="s">
        <v>26</v>
      </c>
      <c r="O7" s="4" t="s">
        <v>27</v>
      </c>
      <c r="P7" s="4" t="s">
        <v>24</v>
      </c>
      <c r="Q7" s="4" t="s">
        <v>26</v>
      </c>
      <c r="R7" s="4" t="s">
        <v>27</v>
      </c>
      <c r="S7" s="4" t="s">
        <v>108</v>
      </c>
      <c r="T7" s="4" t="s">
        <v>24</v>
      </c>
      <c r="U7" s="4" t="s">
        <v>26</v>
      </c>
      <c r="V7" s="4" t="s">
        <v>27</v>
      </c>
      <c r="W7" s="4" t="s">
        <v>24</v>
      </c>
      <c r="X7" s="4" t="s">
        <v>26</v>
      </c>
      <c r="Y7" s="4" t="s">
        <v>27</v>
      </c>
      <c r="Z7" s="4" t="s">
        <v>108</v>
      </c>
      <c r="AA7" s="4" t="s">
        <v>24</v>
      </c>
      <c r="AB7" s="4" t="s">
        <v>26</v>
      </c>
      <c r="AC7" s="4" t="s">
        <v>27</v>
      </c>
      <c r="AD7" s="4" t="s">
        <v>24</v>
      </c>
      <c r="AE7" s="8" t="s">
        <v>26</v>
      </c>
      <c r="AF7" s="8" t="s">
        <v>27</v>
      </c>
      <c r="AG7" s="8" t="s">
        <v>145</v>
      </c>
      <c r="AH7" s="8" t="s">
        <v>24</v>
      </c>
      <c r="AI7" s="8" t="s">
        <v>26</v>
      </c>
      <c r="AJ7" s="8" t="s">
        <v>27</v>
      </c>
      <c r="AK7" s="4" t="s">
        <v>24</v>
      </c>
      <c r="AL7" s="4" t="s">
        <v>26</v>
      </c>
      <c r="AM7" s="4" t="s">
        <v>27</v>
      </c>
      <c r="AN7" s="4" t="s">
        <v>108</v>
      </c>
      <c r="AO7" s="4" t="s">
        <v>24</v>
      </c>
      <c r="AP7" s="4" t="s">
        <v>26</v>
      </c>
      <c r="AQ7" s="4" t="s">
        <v>27</v>
      </c>
      <c r="AR7" s="4" t="s">
        <v>24</v>
      </c>
      <c r="AS7" s="4" t="s">
        <v>26</v>
      </c>
      <c r="AT7" s="4" t="s">
        <v>27</v>
      </c>
      <c r="AU7" s="4" t="s">
        <v>24</v>
      </c>
      <c r="AV7" s="6" t="s">
        <v>26</v>
      </c>
      <c r="AW7" s="4" t="s">
        <v>27</v>
      </c>
      <c r="AX7" s="19" t="s">
        <v>41</v>
      </c>
    </row>
    <row r="8" spans="1:50" ht="12.75">
      <c r="A8" s="29"/>
      <c r="B8" s="5" t="s">
        <v>25</v>
      </c>
      <c r="C8" s="5" t="s">
        <v>25</v>
      </c>
      <c r="D8" s="5"/>
      <c r="E8" s="5" t="s">
        <v>109</v>
      </c>
      <c r="F8" s="5" t="s">
        <v>34</v>
      </c>
      <c r="G8" s="5" t="s">
        <v>34</v>
      </c>
      <c r="H8" s="5"/>
      <c r="I8" s="5" t="s">
        <v>25</v>
      </c>
      <c r="J8" s="5" t="s">
        <v>25</v>
      </c>
      <c r="K8" s="5"/>
      <c r="L8" s="5" t="s">
        <v>109</v>
      </c>
      <c r="M8" s="5" t="s">
        <v>34</v>
      </c>
      <c r="N8" s="5" t="s">
        <v>34</v>
      </c>
      <c r="O8" s="5"/>
      <c r="P8" s="5" t="s">
        <v>25</v>
      </c>
      <c r="Q8" s="5" t="s">
        <v>25</v>
      </c>
      <c r="R8" s="5"/>
      <c r="S8" s="5" t="s">
        <v>109</v>
      </c>
      <c r="T8" s="5" t="s">
        <v>34</v>
      </c>
      <c r="U8" s="5" t="s">
        <v>34</v>
      </c>
      <c r="V8" s="5"/>
      <c r="W8" s="5" t="s">
        <v>25</v>
      </c>
      <c r="X8" s="5" t="s">
        <v>25</v>
      </c>
      <c r="Y8" s="5"/>
      <c r="Z8" s="5" t="s">
        <v>109</v>
      </c>
      <c r="AA8" s="5" t="s">
        <v>34</v>
      </c>
      <c r="AB8" s="5" t="s">
        <v>34</v>
      </c>
      <c r="AC8" s="5"/>
      <c r="AD8" s="5" t="s">
        <v>25</v>
      </c>
      <c r="AE8" s="5" t="s">
        <v>25</v>
      </c>
      <c r="AF8" s="5"/>
      <c r="AG8" s="5" t="s">
        <v>109</v>
      </c>
      <c r="AH8" s="5" t="s">
        <v>34</v>
      </c>
      <c r="AI8" s="5" t="s">
        <v>34</v>
      </c>
      <c r="AJ8" s="5"/>
      <c r="AK8" s="5" t="s">
        <v>25</v>
      </c>
      <c r="AL8" s="5" t="s">
        <v>25</v>
      </c>
      <c r="AM8" s="5"/>
      <c r="AN8" s="5" t="s">
        <v>109</v>
      </c>
      <c r="AO8" s="5" t="s">
        <v>34</v>
      </c>
      <c r="AP8" s="5" t="s">
        <v>34</v>
      </c>
      <c r="AQ8" s="5"/>
      <c r="AR8" s="5" t="s">
        <v>25</v>
      </c>
      <c r="AS8" s="5" t="s">
        <v>25</v>
      </c>
      <c r="AT8" s="5"/>
      <c r="AU8" s="5" t="s">
        <v>34</v>
      </c>
      <c r="AV8" s="7" t="s">
        <v>34</v>
      </c>
      <c r="AW8" s="5"/>
      <c r="AX8" s="24" t="s">
        <v>42</v>
      </c>
    </row>
    <row r="9" spans="1:50" s="12" customFormat="1" ht="18">
      <c r="A9" s="35" t="s">
        <v>2</v>
      </c>
      <c r="B9" s="36">
        <v>253</v>
      </c>
      <c r="C9" s="36">
        <v>422.9</v>
      </c>
      <c r="D9" s="36">
        <f>C9/B9*100</f>
        <v>167.15415019762844</v>
      </c>
      <c r="E9" s="36">
        <v>70.67179144385027</v>
      </c>
      <c r="F9" s="69">
        <v>13</v>
      </c>
      <c r="G9" s="63">
        <v>17.7</v>
      </c>
      <c r="H9" s="64">
        <f>G9/F9*100</f>
        <v>136.15384615384616</v>
      </c>
      <c r="I9" s="39">
        <v>788</v>
      </c>
      <c r="J9" s="39">
        <v>552.2</v>
      </c>
      <c r="K9" s="36">
        <f>J9/I9*100</f>
        <v>70.07614213197971</v>
      </c>
      <c r="L9" s="36">
        <v>63.95645123928654</v>
      </c>
      <c r="M9" s="52">
        <v>45</v>
      </c>
      <c r="N9" s="39">
        <v>26.9</v>
      </c>
      <c r="O9" s="36">
        <f>N9/M9*100</f>
        <v>59.77777777777777</v>
      </c>
      <c r="P9" s="36">
        <v>61</v>
      </c>
      <c r="Q9" s="36">
        <v>91.2</v>
      </c>
      <c r="R9" s="36">
        <f>Q9/P9*100</f>
        <v>149.5081967213115</v>
      </c>
      <c r="S9" s="36">
        <v>83.97790055248619</v>
      </c>
      <c r="T9" s="52">
        <v>7</v>
      </c>
      <c r="U9" s="37">
        <v>7.6</v>
      </c>
      <c r="V9" s="36">
        <f>U9/T9*100</f>
        <v>108.57142857142857</v>
      </c>
      <c r="W9" s="36">
        <v>37</v>
      </c>
      <c r="X9" s="36">
        <v>29.1</v>
      </c>
      <c r="Y9" s="36">
        <f>X9/W9*100</f>
        <v>78.64864864864866</v>
      </c>
      <c r="Z9" s="36">
        <v>125.43103448275863</v>
      </c>
      <c r="AA9" s="37">
        <v>5</v>
      </c>
      <c r="AB9" s="36"/>
      <c r="AC9" s="36">
        <f>AB9/AA9*100</f>
        <v>0</v>
      </c>
      <c r="AD9" s="36">
        <v>133855</v>
      </c>
      <c r="AE9" s="36">
        <v>145873.9</v>
      </c>
      <c r="AF9" s="36">
        <f>AE9/AD9*100</f>
        <v>108.97904448843899</v>
      </c>
      <c r="AG9" s="36">
        <v>123.27869879707164</v>
      </c>
      <c r="AH9" s="40">
        <v>16402</v>
      </c>
      <c r="AI9" s="39">
        <v>16281.2</v>
      </c>
      <c r="AJ9" s="40">
        <f>AI9/AH9*100</f>
        <v>99.26350445067675</v>
      </c>
      <c r="AK9" s="36">
        <v>3750</v>
      </c>
      <c r="AL9" s="36">
        <v>4251.31</v>
      </c>
      <c r="AM9" s="36">
        <f>AL9/AK9*100</f>
        <v>113.36826666666668</v>
      </c>
      <c r="AN9" s="36">
        <v>137.60778652441866</v>
      </c>
      <c r="AO9" s="39">
        <v>420</v>
      </c>
      <c r="AP9" s="40">
        <v>420</v>
      </c>
      <c r="AQ9" s="40">
        <f>AP9/AO9*100</f>
        <v>100</v>
      </c>
      <c r="AR9" s="41">
        <v>5452.9</v>
      </c>
      <c r="AS9" s="41">
        <v>5528.3</v>
      </c>
      <c r="AT9" s="42">
        <f>AS9/AR9*100</f>
        <v>101.38275046305635</v>
      </c>
      <c r="AU9" s="42">
        <v>628.4</v>
      </c>
      <c r="AV9" s="41">
        <v>669.5</v>
      </c>
      <c r="AW9" s="42">
        <f>AV9/AU9*100</f>
        <v>106.54042011457672</v>
      </c>
      <c r="AX9" s="17">
        <v>100.87907918036936</v>
      </c>
    </row>
    <row r="10" spans="1:50" s="12" customFormat="1" ht="18">
      <c r="A10" s="35" t="s">
        <v>3</v>
      </c>
      <c r="B10" s="36">
        <v>253</v>
      </c>
      <c r="C10" s="36">
        <v>490.3</v>
      </c>
      <c r="D10" s="36">
        <f aca="true" t="shared" si="0" ref="D10:D30">C10/B10*100</f>
        <v>193.79446640316206</v>
      </c>
      <c r="E10" s="36">
        <v>110.47769265434881</v>
      </c>
      <c r="F10" s="69">
        <v>27</v>
      </c>
      <c r="G10" s="63">
        <v>41</v>
      </c>
      <c r="H10" s="64">
        <f aca="true" t="shared" si="1" ref="H10:H30">G10/F10*100</f>
        <v>151.85185185185185</v>
      </c>
      <c r="I10" s="39">
        <v>1086</v>
      </c>
      <c r="J10" s="39">
        <v>823.7</v>
      </c>
      <c r="K10" s="36">
        <f aca="true" t="shared" si="2" ref="K10:K30">J10/I10*100</f>
        <v>75.84714548802947</v>
      </c>
      <c r="L10" s="36">
        <v>76.1697799149251</v>
      </c>
      <c r="M10" s="52">
        <v>58</v>
      </c>
      <c r="N10" s="39">
        <v>47</v>
      </c>
      <c r="O10" s="36">
        <f>N10/M10*100</f>
        <v>81.03448275862068</v>
      </c>
      <c r="P10" s="36">
        <v>54</v>
      </c>
      <c r="Q10" s="36">
        <v>45.6</v>
      </c>
      <c r="R10" s="36">
        <f aca="true" t="shared" si="3" ref="R10:R30">Q10/P10*100</f>
        <v>84.44444444444444</v>
      </c>
      <c r="S10" s="36">
        <v>75.49668874172187</v>
      </c>
      <c r="T10" s="52">
        <v>10</v>
      </c>
      <c r="U10" s="37"/>
      <c r="V10" s="36">
        <f aca="true" t="shared" si="4" ref="V10:V30">U10/T10*100</f>
        <v>0</v>
      </c>
      <c r="W10" s="36">
        <v>101</v>
      </c>
      <c r="X10" s="36">
        <v>64.3</v>
      </c>
      <c r="Y10" s="36">
        <f aca="true" t="shared" si="5" ref="Y10:Y30">X10/W10*100</f>
        <v>63.663366336633665</v>
      </c>
      <c r="Z10" s="36">
        <v>58.08491418247515</v>
      </c>
      <c r="AA10" s="37">
        <v>14</v>
      </c>
      <c r="AB10" s="36">
        <v>9.2</v>
      </c>
      <c r="AC10" s="36">
        <f aca="true" t="shared" si="6" ref="AC10:AC30">AB10/AA10*100</f>
        <v>65.71428571428571</v>
      </c>
      <c r="AD10" s="36">
        <v>15403</v>
      </c>
      <c r="AE10" s="36">
        <v>15619</v>
      </c>
      <c r="AF10" s="36">
        <f aca="true" t="shared" si="7" ref="AF10:AF30">AE10/AD10*100</f>
        <v>101.40232422255404</v>
      </c>
      <c r="AG10" s="36">
        <v>116.93595181860852</v>
      </c>
      <c r="AH10" s="40">
        <v>1855</v>
      </c>
      <c r="AI10" s="39">
        <v>1201.4</v>
      </c>
      <c r="AJ10" s="40">
        <f aca="true" t="shared" si="8" ref="AJ10:AJ30">AI10/AH10*100</f>
        <v>64.76549865229111</v>
      </c>
      <c r="AK10" s="36">
        <v>498</v>
      </c>
      <c r="AL10" s="36">
        <v>481.5</v>
      </c>
      <c r="AM10" s="36">
        <f aca="true" t="shared" si="9" ref="AM10:AM30">AL10/AK10*100</f>
        <v>96.6867469879518</v>
      </c>
      <c r="AN10" s="36">
        <v>119.83573917371825</v>
      </c>
      <c r="AO10" s="39">
        <v>67</v>
      </c>
      <c r="AP10" s="40">
        <v>55</v>
      </c>
      <c r="AQ10" s="40">
        <f aca="true" t="shared" si="10" ref="AQ10:AQ30">AP10/AO10*100</f>
        <v>82.08955223880598</v>
      </c>
      <c r="AR10" s="41">
        <v>644.4</v>
      </c>
      <c r="AS10" s="41">
        <v>667.2</v>
      </c>
      <c r="AT10" s="42">
        <f aca="true" t="shared" si="11" ref="AT10:AT32">AS10/AR10*100</f>
        <v>103.53817504655494</v>
      </c>
      <c r="AU10" s="36">
        <v>34.8</v>
      </c>
      <c r="AV10" s="37">
        <v>37.6</v>
      </c>
      <c r="AW10" s="42">
        <f aca="true" t="shared" si="12" ref="AW10:AW32">AV10/AU10*100</f>
        <v>108.04597701149427</v>
      </c>
      <c r="AX10" s="17">
        <v>99.82607532276405</v>
      </c>
    </row>
    <row r="11" spans="1:50" s="12" customFormat="1" ht="18">
      <c r="A11" s="35" t="s">
        <v>4</v>
      </c>
      <c r="B11" s="36">
        <v>47</v>
      </c>
      <c r="C11" s="36">
        <v>66.8</v>
      </c>
      <c r="D11" s="36">
        <f t="shared" si="0"/>
        <v>142.12765957446805</v>
      </c>
      <c r="E11" s="36">
        <v>77.40440324449594</v>
      </c>
      <c r="F11" s="69"/>
      <c r="G11" s="63"/>
      <c r="H11" s="64"/>
      <c r="I11" s="39">
        <v>0</v>
      </c>
      <c r="J11" s="39">
        <v>0</v>
      </c>
      <c r="K11" s="36"/>
      <c r="L11" s="36"/>
      <c r="M11" s="52"/>
      <c r="N11" s="39"/>
      <c r="O11" s="36"/>
      <c r="P11" s="36">
        <v>9</v>
      </c>
      <c r="Q11" s="36">
        <v>11.3</v>
      </c>
      <c r="R11" s="36">
        <f t="shared" si="3"/>
        <v>125.55555555555556</v>
      </c>
      <c r="S11" s="36">
        <v>44.84126984126984</v>
      </c>
      <c r="T11" s="52"/>
      <c r="U11" s="37"/>
      <c r="V11" s="36"/>
      <c r="W11" s="36">
        <v>0</v>
      </c>
      <c r="X11" s="36">
        <v>0</v>
      </c>
      <c r="Y11" s="36"/>
      <c r="Z11" s="36"/>
      <c r="AA11" s="37"/>
      <c r="AB11" s="36"/>
      <c r="AC11" s="36"/>
      <c r="AD11" s="36">
        <v>1559</v>
      </c>
      <c r="AE11" s="36">
        <v>1419.3</v>
      </c>
      <c r="AF11" s="36">
        <f t="shared" si="7"/>
        <v>91.03912764592688</v>
      </c>
      <c r="AG11" s="36">
        <v>59.414823640577694</v>
      </c>
      <c r="AH11" s="40"/>
      <c r="AI11" s="39"/>
      <c r="AJ11" s="40"/>
      <c r="AK11" s="36">
        <v>51</v>
      </c>
      <c r="AL11" s="36">
        <v>63</v>
      </c>
      <c r="AM11" s="36">
        <f t="shared" si="9"/>
        <v>123.52941176470588</v>
      </c>
      <c r="AN11" s="36">
        <v>96.92307692307692</v>
      </c>
      <c r="AO11" s="39"/>
      <c r="AP11" s="40"/>
      <c r="AQ11" s="40"/>
      <c r="AR11" s="41">
        <v>55.3</v>
      </c>
      <c r="AS11" s="41">
        <v>57.1</v>
      </c>
      <c r="AT11" s="42">
        <f t="shared" si="11"/>
        <v>103.25497287522604</v>
      </c>
      <c r="AU11" s="36"/>
      <c r="AV11" s="37"/>
      <c r="AW11" s="42"/>
      <c r="AX11" s="17"/>
    </row>
    <row r="12" spans="1:50" s="12" customFormat="1" ht="18">
      <c r="A12" s="35" t="s">
        <v>5</v>
      </c>
      <c r="B12" s="36">
        <v>108</v>
      </c>
      <c r="C12" s="36">
        <v>215</v>
      </c>
      <c r="D12" s="36">
        <f t="shared" si="0"/>
        <v>199.07407407407408</v>
      </c>
      <c r="E12" s="36">
        <v>105.91133004926108</v>
      </c>
      <c r="F12" s="69">
        <v>5</v>
      </c>
      <c r="G12" s="63">
        <v>13.1</v>
      </c>
      <c r="H12" s="64">
        <f t="shared" si="1"/>
        <v>262</v>
      </c>
      <c r="I12" s="39">
        <v>0</v>
      </c>
      <c r="J12" s="39">
        <v>0</v>
      </c>
      <c r="K12" s="36"/>
      <c r="L12" s="36"/>
      <c r="M12" s="52"/>
      <c r="N12" s="39"/>
      <c r="O12" s="36"/>
      <c r="P12" s="36">
        <v>21</v>
      </c>
      <c r="Q12" s="36">
        <v>19.5</v>
      </c>
      <c r="R12" s="36">
        <f t="shared" si="3"/>
        <v>92.85714285714286</v>
      </c>
      <c r="S12" s="36">
        <v>65</v>
      </c>
      <c r="T12" s="52">
        <v>2</v>
      </c>
      <c r="U12" s="37">
        <v>2.1</v>
      </c>
      <c r="V12" s="36">
        <f t="shared" si="4"/>
        <v>105</v>
      </c>
      <c r="W12" s="36">
        <v>0</v>
      </c>
      <c r="X12" s="36">
        <v>0</v>
      </c>
      <c r="Y12" s="36"/>
      <c r="Z12" s="36"/>
      <c r="AA12" s="37"/>
      <c r="AB12" s="36"/>
      <c r="AC12" s="36"/>
      <c r="AD12" s="36">
        <v>2311</v>
      </c>
      <c r="AE12" s="36">
        <v>2167.5</v>
      </c>
      <c r="AF12" s="36">
        <f t="shared" si="7"/>
        <v>93.79056685417568</v>
      </c>
      <c r="AG12" s="36">
        <v>98.40503306400032</v>
      </c>
      <c r="AH12" s="40">
        <v>272</v>
      </c>
      <c r="AI12" s="39">
        <v>184.3</v>
      </c>
      <c r="AJ12" s="40">
        <f t="shared" si="8"/>
        <v>67.75735294117648</v>
      </c>
      <c r="AK12" s="36">
        <v>121</v>
      </c>
      <c r="AL12" s="36">
        <v>77</v>
      </c>
      <c r="AM12" s="36">
        <f t="shared" si="9"/>
        <v>63.63636363636363</v>
      </c>
      <c r="AN12" s="36">
        <v>150.98039215686273</v>
      </c>
      <c r="AO12" s="39">
        <v>16</v>
      </c>
      <c r="AP12" s="40">
        <v>8</v>
      </c>
      <c r="AQ12" s="40">
        <f t="shared" si="10"/>
        <v>50</v>
      </c>
      <c r="AR12" s="41">
        <v>167.6</v>
      </c>
      <c r="AS12" s="41">
        <v>176</v>
      </c>
      <c r="AT12" s="42">
        <f t="shared" si="11"/>
        <v>105.01193317422435</v>
      </c>
      <c r="AU12" s="36">
        <v>7.6</v>
      </c>
      <c r="AV12" s="37">
        <v>8</v>
      </c>
      <c r="AW12" s="42">
        <f t="shared" si="12"/>
        <v>105.26315789473684</v>
      </c>
      <c r="AX12" s="17">
        <v>100.37220843672459</v>
      </c>
    </row>
    <row r="13" spans="1:50" s="12" customFormat="1" ht="18">
      <c r="A13" s="35" t="s">
        <v>6</v>
      </c>
      <c r="B13" s="36">
        <v>18</v>
      </c>
      <c r="C13" s="36">
        <v>21.6</v>
      </c>
      <c r="D13" s="36">
        <f t="shared" si="0"/>
        <v>120.00000000000001</v>
      </c>
      <c r="E13" s="36">
        <v>96.42857142857144</v>
      </c>
      <c r="F13" s="69">
        <v>3</v>
      </c>
      <c r="G13" s="63">
        <v>3.4</v>
      </c>
      <c r="H13" s="64">
        <f t="shared" si="1"/>
        <v>113.33333333333333</v>
      </c>
      <c r="I13" s="39">
        <v>2215</v>
      </c>
      <c r="J13" s="39">
        <v>2385.3</v>
      </c>
      <c r="K13" s="36">
        <f t="shared" si="2"/>
        <v>107.68848758465013</v>
      </c>
      <c r="L13" s="36">
        <v>105.647090087696</v>
      </c>
      <c r="M13" s="52">
        <v>153</v>
      </c>
      <c r="N13" s="39">
        <v>193.5</v>
      </c>
      <c r="O13" s="36">
        <f>N13/M13*100</f>
        <v>126.47058823529412</v>
      </c>
      <c r="P13" s="36">
        <v>9.5</v>
      </c>
      <c r="Q13" s="36">
        <v>10</v>
      </c>
      <c r="R13" s="36">
        <f t="shared" si="3"/>
        <v>105.26315789473684</v>
      </c>
      <c r="S13" s="36">
        <v>133.33333333333331</v>
      </c>
      <c r="T13" s="52">
        <v>1.5</v>
      </c>
      <c r="U13" s="37">
        <v>1.5</v>
      </c>
      <c r="V13" s="36">
        <f t="shared" si="4"/>
        <v>100</v>
      </c>
      <c r="W13" s="36">
        <v>137</v>
      </c>
      <c r="X13" s="36">
        <v>157.5</v>
      </c>
      <c r="Y13" s="36">
        <f t="shared" si="5"/>
        <v>114.96350364963503</v>
      </c>
      <c r="Z13" s="36">
        <v>128.67647058823525</v>
      </c>
      <c r="AA13" s="37">
        <v>9</v>
      </c>
      <c r="AB13" s="36">
        <v>16.2</v>
      </c>
      <c r="AC13" s="36">
        <f t="shared" si="6"/>
        <v>179.99999999999997</v>
      </c>
      <c r="AD13" s="36">
        <v>8421</v>
      </c>
      <c r="AE13" s="36">
        <v>8394.7</v>
      </c>
      <c r="AF13" s="36">
        <f t="shared" si="7"/>
        <v>99.6876855480347</v>
      </c>
      <c r="AG13" s="36">
        <v>112.99910398671103</v>
      </c>
      <c r="AH13" s="40">
        <v>853</v>
      </c>
      <c r="AI13" s="39">
        <v>1196</v>
      </c>
      <c r="AJ13" s="40">
        <f t="shared" si="8"/>
        <v>140.21101992966004</v>
      </c>
      <c r="AK13" s="36">
        <v>250</v>
      </c>
      <c r="AL13" s="36">
        <v>291.5</v>
      </c>
      <c r="AM13" s="36">
        <f t="shared" si="9"/>
        <v>116.6</v>
      </c>
      <c r="AN13" s="36">
        <v>101.56794425087108</v>
      </c>
      <c r="AO13" s="39">
        <v>29</v>
      </c>
      <c r="AP13" s="40">
        <v>17.9</v>
      </c>
      <c r="AQ13" s="40">
        <f t="shared" si="10"/>
        <v>61.72413793103447</v>
      </c>
      <c r="AR13" s="41">
        <v>506.3</v>
      </c>
      <c r="AS13" s="41">
        <v>526.2</v>
      </c>
      <c r="AT13" s="42">
        <f t="shared" si="11"/>
        <v>103.93047600237016</v>
      </c>
      <c r="AU13" s="36">
        <v>36.3</v>
      </c>
      <c r="AV13" s="37">
        <v>36.3</v>
      </c>
      <c r="AW13" s="42">
        <f t="shared" si="12"/>
        <v>100</v>
      </c>
      <c r="AX13" s="17">
        <v>98.28921303799748</v>
      </c>
    </row>
    <row r="14" spans="1:50" s="12" customFormat="1" ht="18">
      <c r="A14" s="35" t="s">
        <v>7</v>
      </c>
      <c r="B14" s="36">
        <v>69</v>
      </c>
      <c r="C14" s="36">
        <v>87.7</v>
      </c>
      <c r="D14" s="36">
        <f t="shared" si="0"/>
        <v>127.10144927536233</v>
      </c>
      <c r="E14" s="36">
        <v>84.48940269749518</v>
      </c>
      <c r="F14" s="69">
        <v>6</v>
      </c>
      <c r="G14" s="63">
        <v>5.4</v>
      </c>
      <c r="H14" s="64">
        <f t="shared" si="1"/>
        <v>90</v>
      </c>
      <c r="I14" s="39">
        <v>545</v>
      </c>
      <c r="J14" s="39">
        <v>525.4</v>
      </c>
      <c r="K14" s="36">
        <f t="shared" si="2"/>
        <v>96.40366972477064</v>
      </c>
      <c r="L14" s="36">
        <v>94.49640287769783</v>
      </c>
      <c r="M14" s="52">
        <v>45</v>
      </c>
      <c r="N14" s="39">
        <v>32.7</v>
      </c>
      <c r="O14" s="36">
        <f>N14/M14*100</f>
        <v>72.66666666666667</v>
      </c>
      <c r="P14" s="36">
        <v>19</v>
      </c>
      <c r="Q14" s="36">
        <v>19</v>
      </c>
      <c r="R14" s="36">
        <f t="shared" si="3"/>
        <v>100</v>
      </c>
      <c r="S14" s="36">
        <v>95</v>
      </c>
      <c r="T14" s="52">
        <v>2</v>
      </c>
      <c r="U14" s="37">
        <v>2</v>
      </c>
      <c r="V14" s="36">
        <f t="shared" si="4"/>
        <v>100</v>
      </c>
      <c r="W14" s="36">
        <v>55</v>
      </c>
      <c r="X14" s="36">
        <v>17.7</v>
      </c>
      <c r="Y14" s="36">
        <f t="shared" si="5"/>
        <v>32.18181818181818</v>
      </c>
      <c r="Z14" s="36">
        <v>39.59731543624161</v>
      </c>
      <c r="AA14" s="37">
        <v>6</v>
      </c>
      <c r="AB14" s="36">
        <v>5.8</v>
      </c>
      <c r="AC14" s="36">
        <f t="shared" si="6"/>
        <v>96.66666666666667</v>
      </c>
      <c r="AD14" s="36">
        <v>5789</v>
      </c>
      <c r="AE14" s="36">
        <v>5527.3</v>
      </c>
      <c r="AF14" s="36">
        <f t="shared" si="7"/>
        <v>95.47935740196925</v>
      </c>
      <c r="AG14" s="36">
        <v>100.16312202208476</v>
      </c>
      <c r="AH14" s="40">
        <v>460</v>
      </c>
      <c r="AI14" s="39">
        <v>315.1</v>
      </c>
      <c r="AJ14" s="40">
        <f t="shared" si="8"/>
        <v>68.5</v>
      </c>
      <c r="AK14" s="36">
        <v>230</v>
      </c>
      <c r="AL14" s="36">
        <v>241</v>
      </c>
      <c r="AM14" s="36">
        <f t="shared" si="9"/>
        <v>104.78260869565217</v>
      </c>
      <c r="AN14" s="36">
        <v>93.05019305019306</v>
      </c>
      <c r="AO14" s="39">
        <v>15</v>
      </c>
      <c r="AP14" s="40">
        <v>19</v>
      </c>
      <c r="AQ14" s="40">
        <f t="shared" si="10"/>
        <v>126.66666666666666</v>
      </c>
      <c r="AR14" s="41">
        <v>427.9</v>
      </c>
      <c r="AS14" s="41">
        <v>451.7</v>
      </c>
      <c r="AT14" s="42">
        <f t="shared" si="11"/>
        <v>105.56204720729143</v>
      </c>
      <c r="AU14" s="36">
        <v>27.3</v>
      </c>
      <c r="AV14" s="37">
        <v>28.7</v>
      </c>
      <c r="AW14" s="42">
        <f t="shared" si="12"/>
        <v>105.12820512820514</v>
      </c>
      <c r="AX14" s="17">
        <v>95.47579550595687</v>
      </c>
    </row>
    <row r="15" spans="1:50" s="12" customFormat="1" ht="18">
      <c r="A15" s="35" t="s">
        <v>8</v>
      </c>
      <c r="B15" s="36">
        <v>176</v>
      </c>
      <c r="C15" s="36">
        <v>267.8</v>
      </c>
      <c r="D15" s="36">
        <f t="shared" si="0"/>
        <v>152.15909090909093</v>
      </c>
      <c r="E15" s="36">
        <v>78.76470588235294</v>
      </c>
      <c r="F15" s="69">
        <v>14</v>
      </c>
      <c r="G15" s="63">
        <v>19.7</v>
      </c>
      <c r="H15" s="64">
        <f t="shared" si="1"/>
        <v>140.7142857142857</v>
      </c>
      <c r="I15" s="39">
        <v>795</v>
      </c>
      <c r="J15" s="39">
        <v>776.9</v>
      </c>
      <c r="K15" s="36">
        <f t="shared" si="2"/>
        <v>97.72327044025157</v>
      </c>
      <c r="L15" s="36">
        <v>100.67383698328365</v>
      </c>
      <c r="M15" s="52">
        <v>66</v>
      </c>
      <c r="N15" s="39">
        <v>60.1</v>
      </c>
      <c r="O15" s="36">
        <f>N15/M15*100</f>
        <v>91.06060606060606</v>
      </c>
      <c r="P15" s="36">
        <v>56</v>
      </c>
      <c r="Q15" s="36">
        <v>86.4</v>
      </c>
      <c r="R15" s="36">
        <f t="shared" si="3"/>
        <v>154.2857142857143</v>
      </c>
      <c r="S15" s="36">
        <v>109.78398983481577</v>
      </c>
      <c r="T15" s="52">
        <v>2</v>
      </c>
      <c r="U15" s="37">
        <v>10.5</v>
      </c>
      <c r="V15" s="36">
        <f t="shared" si="4"/>
        <v>525</v>
      </c>
      <c r="W15" s="36">
        <v>38</v>
      </c>
      <c r="X15" s="36">
        <v>33.1</v>
      </c>
      <c r="Y15" s="36">
        <f t="shared" si="5"/>
        <v>87.10526315789474</v>
      </c>
      <c r="Z15" s="36"/>
      <c r="AA15" s="37">
        <v>4</v>
      </c>
      <c r="AB15" s="36">
        <v>11.1</v>
      </c>
      <c r="AC15" s="36">
        <f t="shared" si="6"/>
        <v>277.5</v>
      </c>
      <c r="AD15" s="36">
        <v>187666</v>
      </c>
      <c r="AE15" s="36">
        <v>166899.8</v>
      </c>
      <c r="AF15" s="36">
        <f t="shared" si="7"/>
        <v>88.93448999818825</v>
      </c>
      <c r="AG15" s="36">
        <v>93.09508610556783</v>
      </c>
      <c r="AH15" s="40">
        <v>20978</v>
      </c>
      <c r="AI15" s="39">
        <v>13248.1</v>
      </c>
      <c r="AJ15" s="40">
        <f t="shared" si="8"/>
        <v>63.15235008103728</v>
      </c>
      <c r="AK15" s="36">
        <v>1628</v>
      </c>
      <c r="AL15" s="36">
        <v>1489.95</v>
      </c>
      <c r="AM15" s="36">
        <f t="shared" si="9"/>
        <v>91.52027027027027</v>
      </c>
      <c r="AN15" s="36">
        <v>90.96153846153847</v>
      </c>
      <c r="AO15" s="39">
        <v>142</v>
      </c>
      <c r="AP15" s="40">
        <v>163.6</v>
      </c>
      <c r="AQ15" s="40">
        <f t="shared" si="10"/>
        <v>115.21126760563381</v>
      </c>
      <c r="AR15" s="41">
        <v>1617.9</v>
      </c>
      <c r="AS15" s="41">
        <v>1699.9</v>
      </c>
      <c r="AT15" s="42">
        <f t="shared" si="11"/>
        <v>105.0682984115211</v>
      </c>
      <c r="AU15" s="36">
        <v>112.7</v>
      </c>
      <c r="AV15" s="37">
        <v>121.3</v>
      </c>
      <c r="AW15" s="42">
        <f t="shared" si="12"/>
        <v>107.63087843833186</v>
      </c>
      <c r="AX15" s="17">
        <v>100.04416961130742</v>
      </c>
    </row>
    <row r="16" spans="1:50" s="12" customFormat="1" ht="18">
      <c r="A16" s="35" t="s">
        <v>9</v>
      </c>
      <c r="B16" s="36">
        <v>40</v>
      </c>
      <c r="C16" s="36">
        <v>46.8</v>
      </c>
      <c r="D16" s="36">
        <f t="shared" si="0"/>
        <v>117</v>
      </c>
      <c r="E16" s="36">
        <v>42.66180492251595</v>
      </c>
      <c r="F16" s="69"/>
      <c r="G16" s="63"/>
      <c r="H16" s="64"/>
      <c r="I16" s="39">
        <v>10</v>
      </c>
      <c r="J16" s="39">
        <v>29.9</v>
      </c>
      <c r="K16" s="36">
        <f t="shared" si="2"/>
        <v>299</v>
      </c>
      <c r="L16" s="36">
        <v>32.289416846652266</v>
      </c>
      <c r="M16" s="52"/>
      <c r="N16" s="39"/>
      <c r="O16" s="36"/>
      <c r="P16" s="36">
        <v>7</v>
      </c>
      <c r="Q16" s="36">
        <v>5.7</v>
      </c>
      <c r="R16" s="36">
        <f t="shared" si="3"/>
        <v>81.42857142857143</v>
      </c>
      <c r="S16" s="36">
        <v>38.513513513513516</v>
      </c>
      <c r="T16" s="52"/>
      <c r="U16" s="37"/>
      <c r="V16" s="36"/>
      <c r="W16" s="36">
        <v>0</v>
      </c>
      <c r="X16" s="36">
        <v>0</v>
      </c>
      <c r="Y16" s="36"/>
      <c r="Z16" s="36"/>
      <c r="AA16" s="37"/>
      <c r="AB16" s="36"/>
      <c r="AC16" s="36"/>
      <c r="AD16" s="36">
        <v>1353</v>
      </c>
      <c r="AE16" s="36">
        <v>1216.4</v>
      </c>
      <c r="AF16" s="36">
        <f t="shared" si="7"/>
        <v>89.90391722099041</v>
      </c>
      <c r="AG16" s="36">
        <v>63.61356955046648</v>
      </c>
      <c r="AH16" s="40"/>
      <c r="AI16" s="39"/>
      <c r="AJ16" s="40"/>
      <c r="AK16" s="36">
        <v>38</v>
      </c>
      <c r="AL16" s="36">
        <v>31.5</v>
      </c>
      <c r="AM16" s="36">
        <f t="shared" si="9"/>
        <v>82.89473684210526</v>
      </c>
      <c r="AN16" s="36">
        <v>55.26315789473685</v>
      </c>
      <c r="AO16" s="39"/>
      <c r="AP16" s="40"/>
      <c r="AQ16" s="40"/>
      <c r="AR16" s="41">
        <v>48.6</v>
      </c>
      <c r="AS16" s="41">
        <v>50.9</v>
      </c>
      <c r="AT16" s="42">
        <f t="shared" si="11"/>
        <v>104.73251028806582</v>
      </c>
      <c r="AU16" s="36"/>
      <c r="AV16" s="37"/>
      <c r="AW16" s="42"/>
      <c r="AX16" s="17"/>
    </row>
    <row r="17" spans="1:50" s="12" customFormat="1" ht="18">
      <c r="A17" s="35" t="s">
        <v>10</v>
      </c>
      <c r="B17" s="36">
        <v>28</v>
      </c>
      <c r="C17" s="36">
        <v>36.3</v>
      </c>
      <c r="D17" s="36">
        <f t="shared" si="0"/>
        <v>129.64285714285714</v>
      </c>
      <c r="E17" s="36">
        <v>65.28776978417267</v>
      </c>
      <c r="F17" s="69"/>
      <c r="G17" s="63"/>
      <c r="H17" s="64"/>
      <c r="I17" s="39">
        <v>0</v>
      </c>
      <c r="J17" s="39">
        <v>0</v>
      </c>
      <c r="K17" s="36"/>
      <c r="L17" s="36"/>
      <c r="M17" s="52"/>
      <c r="N17" s="39"/>
      <c r="O17" s="36"/>
      <c r="P17" s="36">
        <v>9</v>
      </c>
      <c r="Q17" s="36">
        <v>9</v>
      </c>
      <c r="R17" s="36">
        <f t="shared" si="3"/>
        <v>100</v>
      </c>
      <c r="S17" s="36">
        <v>48.64864864864865</v>
      </c>
      <c r="T17" s="52"/>
      <c r="U17" s="37"/>
      <c r="V17" s="36"/>
      <c r="W17" s="36">
        <v>0</v>
      </c>
      <c r="X17" s="36">
        <v>0</v>
      </c>
      <c r="Y17" s="36"/>
      <c r="Z17" s="36"/>
      <c r="AA17" s="37"/>
      <c r="AB17" s="36"/>
      <c r="AC17" s="36"/>
      <c r="AD17" s="36">
        <v>1379</v>
      </c>
      <c r="AE17" s="36">
        <v>1338.4</v>
      </c>
      <c r="AF17" s="36">
        <f t="shared" si="7"/>
        <v>97.05583756345179</v>
      </c>
      <c r="AG17" s="36">
        <v>70.81572904962371</v>
      </c>
      <c r="AH17" s="40"/>
      <c r="AI17" s="39"/>
      <c r="AJ17" s="40"/>
      <c r="AK17" s="36">
        <v>54</v>
      </c>
      <c r="AL17" s="36">
        <v>65.2</v>
      </c>
      <c r="AM17" s="36">
        <f t="shared" si="9"/>
        <v>120.74074074074075</v>
      </c>
      <c r="AN17" s="36">
        <v>67.2858617131063</v>
      </c>
      <c r="AO17" s="39"/>
      <c r="AP17" s="40"/>
      <c r="AQ17" s="40"/>
      <c r="AR17" s="41">
        <v>100.8</v>
      </c>
      <c r="AS17" s="41">
        <v>106.4</v>
      </c>
      <c r="AT17" s="42">
        <f t="shared" si="11"/>
        <v>105.55555555555556</v>
      </c>
      <c r="AU17" s="36"/>
      <c r="AV17" s="37"/>
      <c r="AW17" s="42"/>
      <c r="AX17" s="17"/>
    </row>
    <row r="18" spans="1:50" s="12" customFormat="1" ht="18">
      <c r="A18" s="35" t="s">
        <v>11</v>
      </c>
      <c r="B18" s="36">
        <v>94</v>
      </c>
      <c r="C18" s="36">
        <v>104.3</v>
      </c>
      <c r="D18" s="36">
        <f t="shared" si="0"/>
        <v>110.95744680851062</v>
      </c>
      <c r="E18" s="36">
        <v>64.4224830142063</v>
      </c>
      <c r="F18" s="69">
        <v>5</v>
      </c>
      <c r="G18" s="63">
        <v>5.6</v>
      </c>
      <c r="H18" s="64">
        <f t="shared" si="1"/>
        <v>111.99999999999999</v>
      </c>
      <c r="I18" s="39">
        <v>2239</v>
      </c>
      <c r="J18" s="39">
        <v>2924.2</v>
      </c>
      <c r="K18" s="36">
        <f t="shared" si="2"/>
        <v>130.60294774452882</v>
      </c>
      <c r="L18" s="36">
        <v>170.42778878657185</v>
      </c>
      <c r="M18" s="52">
        <v>218</v>
      </c>
      <c r="N18" s="39">
        <v>363.2</v>
      </c>
      <c r="O18" s="36">
        <f>N18/M18*100</f>
        <v>166.60550458715596</v>
      </c>
      <c r="P18" s="36">
        <v>13</v>
      </c>
      <c r="Q18" s="36">
        <v>16.2</v>
      </c>
      <c r="R18" s="36">
        <f t="shared" si="3"/>
        <v>124.61538461538461</v>
      </c>
      <c r="S18" s="36">
        <v>95.85798816568047</v>
      </c>
      <c r="T18" s="52">
        <v>1</v>
      </c>
      <c r="U18" s="37">
        <v>2.8</v>
      </c>
      <c r="V18" s="36">
        <f t="shared" si="4"/>
        <v>280</v>
      </c>
      <c r="W18" s="36">
        <v>146</v>
      </c>
      <c r="X18" s="36">
        <v>141.7</v>
      </c>
      <c r="Y18" s="36">
        <f t="shared" si="5"/>
        <v>97.05479452054794</v>
      </c>
      <c r="Z18" s="36">
        <v>172.80487804878047</v>
      </c>
      <c r="AA18" s="37">
        <v>17</v>
      </c>
      <c r="AB18" s="36">
        <v>19.1</v>
      </c>
      <c r="AC18" s="36">
        <f t="shared" si="6"/>
        <v>112.3529411764706</v>
      </c>
      <c r="AD18" s="36">
        <v>5630</v>
      </c>
      <c r="AE18" s="36">
        <v>6363.8</v>
      </c>
      <c r="AF18" s="36">
        <f t="shared" si="7"/>
        <v>113.03374777975132</v>
      </c>
      <c r="AG18" s="36">
        <v>116.18246170988424</v>
      </c>
      <c r="AH18" s="40">
        <v>562</v>
      </c>
      <c r="AI18" s="39">
        <v>762.4</v>
      </c>
      <c r="AJ18" s="40">
        <f t="shared" si="8"/>
        <v>135.65836298932382</v>
      </c>
      <c r="AK18" s="36">
        <v>172</v>
      </c>
      <c r="AL18" s="36">
        <v>244.4</v>
      </c>
      <c r="AM18" s="36">
        <f t="shared" si="9"/>
        <v>142.09302325581396</v>
      </c>
      <c r="AN18" s="36">
        <v>113.88630009319665</v>
      </c>
      <c r="AO18" s="39">
        <v>21</v>
      </c>
      <c r="AP18" s="40">
        <v>17.2</v>
      </c>
      <c r="AQ18" s="40">
        <f t="shared" si="10"/>
        <v>81.9047619047619</v>
      </c>
      <c r="AR18" s="41">
        <v>366.6</v>
      </c>
      <c r="AS18" s="41">
        <v>386.7</v>
      </c>
      <c r="AT18" s="42">
        <f t="shared" si="11"/>
        <v>105.48281505728315</v>
      </c>
      <c r="AU18" s="36">
        <v>38.8</v>
      </c>
      <c r="AV18" s="37">
        <v>41.5</v>
      </c>
      <c r="AW18" s="42">
        <f t="shared" si="12"/>
        <v>106.95876288659794</v>
      </c>
      <c r="AX18" s="17">
        <v>148.56206472757066</v>
      </c>
    </row>
    <row r="19" spans="1:50" s="12" customFormat="1" ht="18">
      <c r="A19" s="35" t="s">
        <v>12</v>
      </c>
      <c r="B19" s="36">
        <v>84</v>
      </c>
      <c r="C19" s="36">
        <v>92.9</v>
      </c>
      <c r="D19" s="36">
        <f t="shared" si="0"/>
        <v>110.5952380952381</v>
      </c>
      <c r="E19" s="36">
        <v>98.72476089266739</v>
      </c>
      <c r="F19" s="69">
        <v>8</v>
      </c>
      <c r="G19" s="65">
        <v>7</v>
      </c>
      <c r="H19" s="64">
        <f t="shared" si="1"/>
        <v>87.5</v>
      </c>
      <c r="I19" s="39">
        <v>39</v>
      </c>
      <c r="J19" s="39">
        <v>59.3</v>
      </c>
      <c r="K19" s="36">
        <f t="shared" si="2"/>
        <v>152.05128205128204</v>
      </c>
      <c r="L19" s="36">
        <v>142.2062350119904</v>
      </c>
      <c r="M19" s="53">
        <v>1</v>
      </c>
      <c r="N19" s="39">
        <v>3.7</v>
      </c>
      <c r="O19" s="36">
        <f>N19/M19*100</f>
        <v>370</v>
      </c>
      <c r="P19" s="36">
        <v>14</v>
      </c>
      <c r="Q19" s="36">
        <v>18.8</v>
      </c>
      <c r="R19" s="36">
        <f t="shared" si="3"/>
        <v>134.2857142857143</v>
      </c>
      <c r="S19" s="36">
        <v>105.02793296089388</v>
      </c>
      <c r="T19" s="52">
        <v>1</v>
      </c>
      <c r="U19" s="43">
        <v>1.3</v>
      </c>
      <c r="V19" s="36">
        <f t="shared" si="4"/>
        <v>130</v>
      </c>
      <c r="W19" s="36">
        <v>3885</v>
      </c>
      <c r="X19" s="36">
        <v>4205.1</v>
      </c>
      <c r="Y19" s="36">
        <f t="shared" si="5"/>
        <v>108.23938223938225</v>
      </c>
      <c r="Z19" s="36">
        <v>112.23776223776223</v>
      </c>
      <c r="AA19" s="43">
        <v>305</v>
      </c>
      <c r="AB19" s="36">
        <v>314.8</v>
      </c>
      <c r="AC19" s="36">
        <f t="shared" si="6"/>
        <v>103.21311475409836</v>
      </c>
      <c r="AD19" s="36">
        <v>8523</v>
      </c>
      <c r="AE19" s="36">
        <v>8078.6</v>
      </c>
      <c r="AF19" s="36">
        <f t="shared" si="7"/>
        <v>94.78587351871407</v>
      </c>
      <c r="AG19" s="36">
        <v>102.53315087934011</v>
      </c>
      <c r="AH19" s="40">
        <v>821</v>
      </c>
      <c r="AI19" s="39">
        <v>614.1</v>
      </c>
      <c r="AJ19" s="40">
        <f t="shared" si="8"/>
        <v>74.79902557856273</v>
      </c>
      <c r="AK19" s="36">
        <v>147</v>
      </c>
      <c r="AL19" s="36">
        <v>248</v>
      </c>
      <c r="AM19" s="36">
        <f t="shared" si="9"/>
        <v>168.7074829931973</v>
      </c>
      <c r="AN19" s="36">
        <v>126.20865139949109</v>
      </c>
      <c r="AO19" s="39">
        <v>20</v>
      </c>
      <c r="AP19" s="40">
        <v>5</v>
      </c>
      <c r="AQ19" s="40">
        <f t="shared" si="10"/>
        <v>25</v>
      </c>
      <c r="AR19" s="41">
        <v>553.5</v>
      </c>
      <c r="AS19" s="41">
        <v>585.7</v>
      </c>
      <c r="AT19" s="42">
        <f t="shared" si="11"/>
        <v>105.81752484191509</v>
      </c>
      <c r="AU19" s="36">
        <v>25.6</v>
      </c>
      <c r="AV19" s="37">
        <v>27.5</v>
      </c>
      <c r="AW19" s="42">
        <f t="shared" si="12"/>
        <v>107.421875</v>
      </c>
      <c r="AX19" s="17">
        <v>86.057157636105</v>
      </c>
    </row>
    <row r="20" spans="1:50" s="12" customFormat="1" ht="18">
      <c r="A20" s="35" t="s">
        <v>13</v>
      </c>
      <c r="B20" s="36">
        <v>94</v>
      </c>
      <c r="C20" s="36">
        <v>145.2</v>
      </c>
      <c r="D20" s="36">
        <f t="shared" si="0"/>
        <v>154.46808510638297</v>
      </c>
      <c r="E20" s="36">
        <v>89.2440073755378</v>
      </c>
      <c r="F20" s="69">
        <v>8</v>
      </c>
      <c r="G20" s="63">
        <v>12.5</v>
      </c>
      <c r="H20" s="64">
        <f t="shared" si="1"/>
        <v>156.25</v>
      </c>
      <c r="I20" s="39">
        <v>0</v>
      </c>
      <c r="J20" s="39">
        <v>0</v>
      </c>
      <c r="K20" s="36"/>
      <c r="L20" s="36"/>
      <c r="M20" s="52"/>
      <c r="N20" s="39"/>
      <c r="O20" s="36"/>
      <c r="P20" s="36">
        <v>24.5</v>
      </c>
      <c r="Q20" s="36">
        <v>29.7</v>
      </c>
      <c r="R20" s="36">
        <f t="shared" si="3"/>
        <v>121.22448979591836</v>
      </c>
      <c r="S20" s="36">
        <v>89.18918918918921</v>
      </c>
      <c r="T20" s="52">
        <v>2.5</v>
      </c>
      <c r="U20" s="37">
        <v>4.5</v>
      </c>
      <c r="V20" s="36">
        <f t="shared" si="4"/>
        <v>180</v>
      </c>
      <c r="W20" s="36">
        <v>0</v>
      </c>
      <c r="X20" s="36">
        <v>0</v>
      </c>
      <c r="Y20" s="36"/>
      <c r="Z20" s="36"/>
      <c r="AA20" s="37"/>
      <c r="AB20" s="36"/>
      <c r="AC20" s="36"/>
      <c r="AD20" s="36">
        <v>5145</v>
      </c>
      <c r="AE20" s="36">
        <v>4294.3</v>
      </c>
      <c r="AF20" s="36">
        <f t="shared" si="7"/>
        <v>83.46550048590865</v>
      </c>
      <c r="AG20" s="36">
        <v>103.3215604386545</v>
      </c>
      <c r="AH20" s="40">
        <v>800</v>
      </c>
      <c r="AI20" s="39">
        <v>281.4</v>
      </c>
      <c r="AJ20" s="40">
        <f t="shared" si="8"/>
        <v>35.175</v>
      </c>
      <c r="AK20" s="36">
        <v>156</v>
      </c>
      <c r="AL20" s="36">
        <v>156</v>
      </c>
      <c r="AM20" s="36">
        <f t="shared" si="9"/>
        <v>100</v>
      </c>
      <c r="AN20" s="36">
        <v>138.05309734513273</v>
      </c>
      <c r="AO20" s="39">
        <v>25</v>
      </c>
      <c r="AP20" s="40">
        <v>42.6</v>
      </c>
      <c r="AQ20" s="40">
        <f t="shared" si="10"/>
        <v>170.4</v>
      </c>
      <c r="AR20" s="41">
        <v>408.5</v>
      </c>
      <c r="AS20" s="41">
        <v>405.5</v>
      </c>
      <c r="AT20" s="42">
        <f t="shared" si="11"/>
        <v>99.265605875153</v>
      </c>
      <c r="AU20" s="36">
        <v>50.7</v>
      </c>
      <c r="AV20" s="37">
        <v>51</v>
      </c>
      <c r="AW20" s="42">
        <f t="shared" si="12"/>
        <v>100.59171597633136</v>
      </c>
      <c r="AX20" s="17">
        <v>100</v>
      </c>
    </row>
    <row r="21" spans="1:50" s="12" customFormat="1" ht="18">
      <c r="A21" s="35" t="s">
        <v>14</v>
      </c>
      <c r="B21" s="36">
        <v>10</v>
      </c>
      <c r="C21" s="36">
        <v>12.7</v>
      </c>
      <c r="D21" s="36">
        <f t="shared" si="0"/>
        <v>127</v>
      </c>
      <c r="E21" s="36">
        <v>75.14792899408285</v>
      </c>
      <c r="F21" s="69">
        <v>1</v>
      </c>
      <c r="G21" s="63"/>
      <c r="H21" s="64">
        <f t="shared" si="1"/>
        <v>0</v>
      </c>
      <c r="I21" s="39">
        <v>0</v>
      </c>
      <c r="J21" s="39">
        <v>0</v>
      </c>
      <c r="K21" s="36"/>
      <c r="L21" s="36"/>
      <c r="M21" s="52"/>
      <c r="N21" s="39"/>
      <c r="O21" s="36"/>
      <c r="P21" s="36">
        <v>11</v>
      </c>
      <c r="Q21" s="36">
        <v>10.2</v>
      </c>
      <c r="R21" s="36">
        <f t="shared" si="3"/>
        <v>92.72727272727272</v>
      </c>
      <c r="S21" s="36">
        <v>107.36842105263158</v>
      </c>
      <c r="T21" s="52">
        <v>1</v>
      </c>
      <c r="U21" s="37"/>
      <c r="V21" s="36">
        <f t="shared" si="4"/>
        <v>0</v>
      </c>
      <c r="W21" s="36">
        <v>0</v>
      </c>
      <c r="X21" s="36">
        <v>0</v>
      </c>
      <c r="Y21" s="36"/>
      <c r="Z21" s="36"/>
      <c r="AA21" s="37"/>
      <c r="AB21" s="36"/>
      <c r="AC21" s="36"/>
      <c r="AD21" s="36">
        <v>1356</v>
      </c>
      <c r="AE21" s="36">
        <v>1360.4</v>
      </c>
      <c r="AF21" s="36">
        <f t="shared" si="7"/>
        <v>100.32448377581122</v>
      </c>
      <c r="AG21" s="36">
        <v>103.85047388305624</v>
      </c>
      <c r="AH21" s="40">
        <v>149</v>
      </c>
      <c r="AI21" s="39">
        <v>95.3</v>
      </c>
      <c r="AJ21" s="40">
        <f t="shared" si="8"/>
        <v>63.95973154362415</v>
      </c>
      <c r="AK21" s="36">
        <v>58</v>
      </c>
      <c r="AL21" s="36">
        <v>59</v>
      </c>
      <c r="AM21" s="36">
        <f t="shared" si="9"/>
        <v>101.72413793103448</v>
      </c>
      <c r="AN21" s="36">
        <v>57.50487329434698</v>
      </c>
      <c r="AO21" s="39">
        <v>7</v>
      </c>
      <c r="AP21" s="40">
        <v>7</v>
      </c>
      <c r="AQ21" s="40">
        <f t="shared" si="10"/>
        <v>100</v>
      </c>
      <c r="AR21" s="41">
        <v>93.5</v>
      </c>
      <c r="AS21" s="41">
        <v>96.6</v>
      </c>
      <c r="AT21" s="42">
        <f t="shared" si="11"/>
        <v>103.31550802139037</v>
      </c>
      <c r="AU21" s="36">
        <v>13.3</v>
      </c>
      <c r="AV21" s="37">
        <v>13.7</v>
      </c>
      <c r="AW21" s="42">
        <f t="shared" si="12"/>
        <v>103.00751879699249</v>
      </c>
      <c r="AX21" s="17">
        <v>100</v>
      </c>
    </row>
    <row r="22" spans="1:50" s="12" customFormat="1" ht="18">
      <c r="A22" s="35" t="s">
        <v>15</v>
      </c>
      <c r="B22" s="36">
        <v>217</v>
      </c>
      <c r="C22" s="36">
        <v>357.3</v>
      </c>
      <c r="D22" s="36">
        <f t="shared" si="0"/>
        <v>164.65437788018434</v>
      </c>
      <c r="E22" s="36">
        <v>123.03719008264464</v>
      </c>
      <c r="F22" s="69">
        <v>18</v>
      </c>
      <c r="G22" s="63">
        <v>22.3</v>
      </c>
      <c r="H22" s="64">
        <f t="shared" si="1"/>
        <v>123.88888888888889</v>
      </c>
      <c r="I22" s="39">
        <v>2596</v>
      </c>
      <c r="J22" s="39">
        <v>2616.6</v>
      </c>
      <c r="K22" s="36">
        <f t="shared" si="2"/>
        <v>100.79352850539291</v>
      </c>
      <c r="L22" s="36">
        <v>92.70504871567759</v>
      </c>
      <c r="M22" s="52">
        <v>169</v>
      </c>
      <c r="N22" s="40">
        <v>170.4</v>
      </c>
      <c r="O22" s="36">
        <f>N22/M22*100</f>
        <v>100.8284023668639</v>
      </c>
      <c r="P22" s="36">
        <v>55</v>
      </c>
      <c r="Q22" s="36">
        <v>52.4</v>
      </c>
      <c r="R22" s="36">
        <f t="shared" si="3"/>
        <v>95.27272727272728</v>
      </c>
      <c r="S22" s="36">
        <v>70.14725568942436</v>
      </c>
      <c r="T22" s="52">
        <v>7</v>
      </c>
      <c r="U22" s="37">
        <v>2.4</v>
      </c>
      <c r="V22" s="36">
        <f t="shared" si="4"/>
        <v>34.285714285714285</v>
      </c>
      <c r="W22" s="36">
        <v>311</v>
      </c>
      <c r="X22" s="36">
        <v>186.5</v>
      </c>
      <c r="Y22" s="36">
        <f t="shared" si="5"/>
        <v>59.967845659163984</v>
      </c>
      <c r="Z22" s="36">
        <v>79.39548744146445</v>
      </c>
      <c r="AA22" s="37">
        <v>32</v>
      </c>
      <c r="AB22" s="36">
        <v>21.7</v>
      </c>
      <c r="AC22" s="36">
        <f t="shared" si="6"/>
        <v>67.8125</v>
      </c>
      <c r="AD22" s="36">
        <v>17268</v>
      </c>
      <c r="AE22" s="36">
        <v>18036</v>
      </c>
      <c r="AF22" s="36">
        <f t="shared" si="7"/>
        <v>104.44753300903405</v>
      </c>
      <c r="AG22" s="36">
        <v>112.71848177199534</v>
      </c>
      <c r="AH22" s="40">
        <v>2170</v>
      </c>
      <c r="AI22" s="39">
        <v>2052.7</v>
      </c>
      <c r="AJ22" s="40">
        <f t="shared" si="8"/>
        <v>94.59447004608295</v>
      </c>
      <c r="AK22" s="36">
        <v>789</v>
      </c>
      <c r="AL22" s="36">
        <v>634</v>
      </c>
      <c r="AM22" s="36">
        <f t="shared" si="9"/>
        <v>80.35487959442332</v>
      </c>
      <c r="AN22" s="36">
        <v>178.79300620417368</v>
      </c>
      <c r="AO22" s="39">
        <v>86</v>
      </c>
      <c r="AP22" s="40">
        <v>75.3</v>
      </c>
      <c r="AQ22" s="40">
        <f t="shared" si="10"/>
        <v>87.55813953488372</v>
      </c>
      <c r="AR22" s="41">
        <v>876.6</v>
      </c>
      <c r="AS22" s="41">
        <v>929.7</v>
      </c>
      <c r="AT22" s="42">
        <f t="shared" si="11"/>
        <v>106.05749486652978</v>
      </c>
      <c r="AU22" s="36">
        <v>81.6</v>
      </c>
      <c r="AV22" s="37">
        <v>87.5</v>
      </c>
      <c r="AW22" s="42">
        <f t="shared" si="12"/>
        <v>107.23039215686273</v>
      </c>
      <c r="AX22" s="17">
        <v>100.16190508314502</v>
      </c>
    </row>
    <row r="23" spans="1:50" s="12" customFormat="1" ht="18">
      <c r="A23" s="35" t="s">
        <v>16</v>
      </c>
      <c r="B23" s="36">
        <v>120</v>
      </c>
      <c r="C23" s="36">
        <v>264.9</v>
      </c>
      <c r="D23" s="36">
        <f t="shared" si="0"/>
        <v>220.75</v>
      </c>
      <c r="E23" s="36">
        <v>122.46879334257974</v>
      </c>
      <c r="F23" s="69">
        <v>10</v>
      </c>
      <c r="G23" s="63">
        <v>17</v>
      </c>
      <c r="H23" s="64">
        <f t="shared" si="1"/>
        <v>170</v>
      </c>
      <c r="I23" s="39">
        <v>0</v>
      </c>
      <c r="J23" s="39">
        <v>0</v>
      </c>
      <c r="K23" s="36"/>
      <c r="L23" s="36"/>
      <c r="M23" s="52"/>
      <c r="N23" s="39"/>
      <c r="O23" s="36"/>
      <c r="P23" s="36">
        <v>23</v>
      </c>
      <c r="Q23" s="36">
        <v>26.4</v>
      </c>
      <c r="R23" s="36">
        <f t="shared" si="3"/>
        <v>114.78260869565217</v>
      </c>
      <c r="S23" s="36">
        <v>86.27450980392156</v>
      </c>
      <c r="T23" s="52">
        <v>2</v>
      </c>
      <c r="U23" s="37">
        <v>5</v>
      </c>
      <c r="V23" s="36">
        <f t="shared" si="4"/>
        <v>250</v>
      </c>
      <c r="W23" s="36"/>
      <c r="X23" s="36">
        <v>0</v>
      </c>
      <c r="Y23" s="36"/>
      <c r="Z23" s="36"/>
      <c r="AA23" s="37"/>
      <c r="AB23" s="36"/>
      <c r="AC23" s="36"/>
      <c r="AD23" s="36">
        <v>4586</v>
      </c>
      <c r="AE23" s="36">
        <v>3866.5</v>
      </c>
      <c r="AF23" s="36">
        <f t="shared" si="7"/>
        <v>84.31094635848234</v>
      </c>
      <c r="AG23" s="36">
        <v>87.1761822503981</v>
      </c>
      <c r="AH23" s="40">
        <v>712</v>
      </c>
      <c r="AI23" s="39">
        <v>303.5</v>
      </c>
      <c r="AJ23" s="40">
        <f t="shared" si="8"/>
        <v>42.62640449438202</v>
      </c>
      <c r="AK23" s="36">
        <v>93</v>
      </c>
      <c r="AL23" s="36">
        <v>179</v>
      </c>
      <c r="AM23" s="36">
        <f t="shared" si="9"/>
        <v>192.4731182795699</v>
      </c>
      <c r="AN23" s="36">
        <v>218.2926829268293</v>
      </c>
      <c r="AO23" s="39">
        <v>13</v>
      </c>
      <c r="AP23" s="40">
        <v>17</v>
      </c>
      <c r="AQ23" s="40">
        <f t="shared" si="10"/>
        <v>130.76923076923077</v>
      </c>
      <c r="AR23" s="41">
        <v>104.3</v>
      </c>
      <c r="AS23" s="41">
        <v>109.7</v>
      </c>
      <c r="AT23" s="42">
        <f t="shared" si="11"/>
        <v>105.17737296260788</v>
      </c>
      <c r="AU23" s="36">
        <v>10.2</v>
      </c>
      <c r="AV23" s="37">
        <v>10.9</v>
      </c>
      <c r="AW23" s="42">
        <f t="shared" si="12"/>
        <v>106.86274509803924</v>
      </c>
      <c r="AX23" s="17">
        <v>100</v>
      </c>
    </row>
    <row r="24" spans="1:50" s="12" customFormat="1" ht="18">
      <c r="A24" s="35" t="s">
        <v>17</v>
      </c>
      <c r="B24" s="36">
        <v>49</v>
      </c>
      <c r="C24" s="36">
        <v>54.5</v>
      </c>
      <c r="D24" s="36">
        <f t="shared" si="0"/>
        <v>111.22448979591837</v>
      </c>
      <c r="E24" s="36">
        <v>68.46733668341709</v>
      </c>
      <c r="F24" s="69">
        <v>4</v>
      </c>
      <c r="G24" s="63">
        <v>4.2</v>
      </c>
      <c r="H24" s="64">
        <f t="shared" si="1"/>
        <v>105</v>
      </c>
      <c r="I24" s="39">
        <v>966</v>
      </c>
      <c r="J24" s="39">
        <v>1056.6</v>
      </c>
      <c r="K24" s="36">
        <f t="shared" si="2"/>
        <v>109.37888198757764</v>
      </c>
      <c r="L24" s="36">
        <v>111.15085209341467</v>
      </c>
      <c r="M24" s="52">
        <v>62</v>
      </c>
      <c r="N24" s="39">
        <v>54.6</v>
      </c>
      <c r="O24" s="36">
        <f>N24/M24*100</f>
        <v>88.06451612903226</v>
      </c>
      <c r="P24" s="36">
        <v>21</v>
      </c>
      <c r="Q24" s="36">
        <v>22.3</v>
      </c>
      <c r="R24" s="36">
        <f t="shared" si="3"/>
        <v>106.19047619047619</v>
      </c>
      <c r="S24" s="36">
        <v>79.07801418439718</v>
      </c>
      <c r="T24" s="52">
        <v>2</v>
      </c>
      <c r="U24" s="37"/>
      <c r="V24" s="36">
        <f t="shared" si="4"/>
        <v>0</v>
      </c>
      <c r="W24" s="36">
        <v>72</v>
      </c>
      <c r="X24" s="36">
        <v>26.9</v>
      </c>
      <c r="Y24" s="36">
        <f t="shared" si="5"/>
        <v>37.361111111111114</v>
      </c>
      <c r="Z24" s="36">
        <v>53.05719921104537</v>
      </c>
      <c r="AA24" s="43">
        <v>12</v>
      </c>
      <c r="AB24" s="36">
        <v>1.6</v>
      </c>
      <c r="AC24" s="36">
        <f t="shared" si="6"/>
        <v>13.333333333333334</v>
      </c>
      <c r="AD24" s="36">
        <v>6825</v>
      </c>
      <c r="AE24" s="36">
        <v>7066</v>
      </c>
      <c r="AF24" s="36">
        <f t="shared" si="7"/>
        <v>103.53113553113553</v>
      </c>
      <c r="AG24" s="36">
        <v>106.65124819060408</v>
      </c>
      <c r="AH24" s="40">
        <v>694</v>
      </c>
      <c r="AI24" s="39">
        <v>531.5</v>
      </c>
      <c r="AJ24" s="40">
        <f t="shared" si="8"/>
        <v>76.5850144092219</v>
      </c>
      <c r="AK24" s="36">
        <v>109</v>
      </c>
      <c r="AL24" s="36">
        <v>118</v>
      </c>
      <c r="AM24" s="36">
        <f t="shared" si="9"/>
        <v>108.25688073394495</v>
      </c>
      <c r="AN24" s="36">
        <v>100</v>
      </c>
      <c r="AO24" s="39">
        <v>14</v>
      </c>
      <c r="AP24" s="40">
        <v>8</v>
      </c>
      <c r="AQ24" s="40">
        <f t="shared" si="10"/>
        <v>57.14285714285714</v>
      </c>
      <c r="AR24" s="41">
        <v>537.8</v>
      </c>
      <c r="AS24" s="41">
        <v>528.3</v>
      </c>
      <c r="AT24" s="42">
        <f t="shared" si="11"/>
        <v>98.23354406842692</v>
      </c>
      <c r="AU24" s="36">
        <v>55.3</v>
      </c>
      <c r="AV24" s="37">
        <v>55.9</v>
      </c>
      <c r="AW24" s="42">
        <f t="shared" si="12"/>
        <v>101.08499095840868</v>
      </c>
      <c r="AX24" s="17">
        <v>101.87811062071555</v>
      </c>
    </row>
    <row r="25" spans="1:50" s="12" customFormat="1" ht="18">
      <c r="A25" s="35" t="s">
        <v>18</v>
      </c>
      <c r="B25" s="36">
        <v>23</v>
      </c>
      <c r="C25" s="36">
        <v>50.2</v>
      </c>
      <c r="D25" s="36">
        <f t="shared" si="0"/>
        <v>218.26086956521743</v>
      </c>
      <c r="E25" s="36">
        <v>74.81371087928464</v>
      </c>
      <c r="F25" s="69"/>
      <c r="G25" s="63"/>
      <c r="H25" s="64"/>
      <c r="I25" s="39">
        <v>0</v>
      </c>
      <c r="J25" s="39">
        <v>0</v>
      </c>
      <c r="K25" s="36"/>
      <c r="L25" s="36"/>
      <c r="M25" s="52"/>
      <c r="N25" s="39"/>
      <c r="O25" s="36"/>
      <c r="P25" s="36">
        <v>5</v>
      </c>
      <c r="Q25" s="36">
        <v>5.5</v>
      </c>
      <c r="R25" s="36">
        <f t="shared" si="3"/>
        <v>110.00000000000001</v>
      </c>
      <c r="S25" s="36">
        <v>62.5</v>
      </c>
      <c r="T25" s="52"/>
      <c r="U25" s="37"/>
      <c r="V25" s="36"/>
      <c r="W25" s="36">
        <v>0</v>
      </c>
      <c r="X25" s="36">
        <v>0</v>
      </c>
      <c r="Y25" s="36"/>
      <c r="Z25" s="36"/>
      <c r="AA25" s="37"/>
      <c r="AB25" s="36"/>
      <c r="AC25" s="36"/>
      <c r="AD25" s="36">
        <v>1525</v>
      </c>
      <c r="AE25" s="36">
        <v>1103.4</v>
      </c>
      <c r="AF25" s="36">
        <f t="shared" si="7"/>
        <v>72.35409836065574</v>
      </c>
      <c r="AG25" s="36">
        <v>49.84605456687437</v>
      </c>
      <c r="AH25" s="40"/>
      <c r="AI25" s="39"/>
      <c r="AJ25" s="40"/>
      <c r="AK25" s="36">
        <v>40</v>
      </c>
      <c r="AL25" s="36">
        <v>20.4</v>
      </c>
      <c r="AM25" s="36">
        <f t="shared" si="9"/>
        <v>51</v>
      </c>
      <c r="AN25" s="36">
        <v>24.056603773584907</v>
      </c>
      <c r="AO25" s="39"/>
      <c r="AP25" s="40"/>
      <c r="AQ25" s="40"/>
      <c r="AR25" s="41">
        <v>90.5</v>
      </c>
      <c r="AS25" s="41">
        <v>81.5</v>
      </c>
      <c r="AT25" s="42">
        <f t="shared" si="11"/>
        <v>90.05524861878453</v>
      </c>
      <c r="AU25" s="36"/>
      <c r="AV25" s="37"/>
      <c r="AW25" s="42"/>
      <c r="AX25" s="17"/>
    </row>
    <row r="26" spans="1:50" s="12" customFormat="1" ht="18">
      <c r="A26" s="35" t="s">
        <v>19</v>
      </c>
      <c r="B26" s="36">
        <v>76</v>
      </c>
      <c r="C26" s="36">
        <v>159.6</v>
      </c>
      <c r="D26" s="36">
        <f t="shared" si="0"/>
        <v>210</v>
      </c>
      <c r="E26" s="36">
        <v>170.33084311632868</v>
      </c>
      <c r="F26" s="69">
        <v>10</v>
      </c>
      <c r="G26" s="63">
        <v>12.8</v>
      </c>
      <c r="H26" s="64">
        <f t="shared" si="1"/>
        <v>128</v>
      </c>
      <c r="I26" s="39">
        <v>0</v>
      </c>
      <c r="J26" s="39">
        <v>16.8</v>
      </c>
      <c r="K26" s="36"/>
      <c r="L26" s="36"/>
      <c r="M26" s="52"/>
      <c r="N26" s="39">
        <v>2.1</v>
      </c>
      <c r="O26" s="36"/>
      <c r="P26" s="36">
        <v>17</v>
      </c>
      <c r="Q26" s="36">
        <v>17.3</v>
      </c>
      <c r="R26" s="36">
        <f t="shared" si="3"/>
        <v>101.76470588235293</v>
      </c>
      <c r="S26" s="36">
        <v>76.54867256637168</v>
      </c>
      <c r="T26" s="52">
        <v>3</v>
      </c>
      <c r="U26" s="37">
        <v>4.2</v>
      </c>
      <c r="V26" s="36">
        <f t="shared" si="4"/>
        <v>140</v>
      </c>
      <c r="W26" s="36">
        <v>0</v>
      </c>
      <c r="X26" s="36">
        <v>0</v>
      </c>
      <c r="Y26" s="36"/>
      <c r="Z26" s="36"/>
      <c r="AA26" s="37"/>
      <c r="AB26" s="36"/>
      <c r="AC26" s="36"/>
      <c r="AD26" s="36">
        <v>4865</v>
      </c>
      <c r="AE26" s="36">
        <v>4447</v>
      </c>
      <c r="AF26" s="36">
        <f t="shared" si="7"/>
        <v>91.40801644398768</v>
      </c>
      <c r="AG26" s="36">
        <v>104.82216466015312</v>
      </c>
      <c r="AH26" s="40">
        <v>624</v>
      </c>
      <c r="AI26" s="39">
        <v>376.3</v>
      </c>
      <c r="AJ26" s="40">
        <f t="shared" si="8"/>
        <v>60.304487179487175</v>
      </c>
      <c r="AK26" s="36">
        <v>148</v>
      </c>
      <c r="AL26" s="36">
        <v>159</v>
      </c>
      <c r="AM26" s="36">
        <f t="shared" si="9"/>
        <v>107.43243243243244</v>
      </c>
      <c r="AN26" s="36">
        <v>102.2508038585209</v>
      </c>
      <c r="AO26" s="39">
        <v>15</v>
      </c>
      <c r="AP26" s="40">
        <v>15</v>
      </c>
      <c r="AQ26" s="40">
        <f t="shared" si="10"/>
        <v>100</v>
      </c>
      <c r="AR26" s="41">
        <v>330.8</v>
      </c>
      <c r="AS26" s="41">
        <v>339.9</v>
      </c>
      <c r="AT26" s="42">
        <f t="shared" si="11"/>
        <v>102.75090689238209</v>
      </c>
      <c r="AU26" s="36">
        <v>20.8</v>
      </c>
      <c r="AV26" s="37">
        <v>23.3</v>
      </c>
      <c r="AW26" s="42">
        <f t="shared" si="12"/>
        <v>112.01923076923077</v>
      </c>
      <c r="AX26" s="17">
        <v>100.02786291446087</v>
      </c>
    </row>
    <row r="27" spans="1:50" s="12" customFormat="1" ht="18">
      <c r="A27" s="35" t="s">
        <v>20</v>
      </c>
      <c r="B27" s="36">
        <v>227</v>
      </c>
      <c r="C27" s="36">
        <v>258.4</v>
      </c>
      <c r="D27" s="36">
        <f t="shared" si="0"/>
        <v>113.83259911894272</v>
      </c>
      <c r="E27" s="36">
        <v>81.66877370417194</v>
      </c>
      <c r="F27" s="69">
        <v>18</v>
      </c>
      <c r="G27" s="63">
        <v>19.8</v>
      </c>
      <c r="H27" s="64">
        <f t="shared" si="1"/>
        <v>110.00000000000001</v>
      </c>
      <c r="I27" s="39">
        <v>786</v>
      </c>
      <c r="J27" s="39">
        <v>898.2</v>
      </c>
      <c r="K27" s="36">
        <f t="shared" si="2"/>
        <v>114.27480916030535</v>
      </c>
      <c r="L27" s="36">
        <v>125.16722408026757</v>
      </c>
      <c r="M27" s="52">
        <v>63</v>
      </c>
      <c r="N27" s="39">
        <v>61.2</v>
      </c>
      <c r="O27" s="36">
        <f>N27/M27*100</f>
        <v>97.14285714285714</v>
      </c>
      <c r="P27" s="36">
        <v>61</v>
      </c>
      <c r="Q27" s="36">
        <v>75.1</v>
      </c>
      <c r="R27" s="36">
        <f t="shared" si="3"/>
        <v>123.11475409836066</v>
      </c>
      <c r="S27" s="36">
        <v>82.16630196936542</v>
      </c>
      <c r="T27" s="52">
        <v>9</v>
      </c>
      <c r="U27" s="37">
        <v>8</v>
      </c>
      <c r="V27" s="36">
        <f t="shared" si="4"/>
        <v>88.88888888888889</v>
      </c>
      <c r="W27" s="36">
        <v>99</v>
      </c>
      <c r="X27" s="36">
        <v>79.5</v>
      </c>
      <c r="Y27" s="36">
        <f t="shared" si="5"/>
        <v>80.3030303030303</v>
      </c>
      <c r="Z27" s="36">
        <v>117.42983751846378</v>
      </c>
      <c r="AA27" s="37">
        <v>10</v>
      </c>
      <c r="AB27" s="36">
        <v>0.5</v>
      </c>
      <c r="AC27" s="36">
        <f t="shared" si="6"/>
        <v>5</v>
      </c>
      <c r="AD27" s="36">
        <v>106760</v>
      </c>
      <c r="AE27" s="36">
        <v>97836.3</v>
      </c>
      <c r="AF27" s="36">
        <f t="shared" si="7"/>
        <v>91.64134507306107</v>
      </c>
      <c r="AG27" s="36">
        <v>94.83401637325152</v>
      </c>
      <c r="AH27" s="40">
        <v>11157</v>
      </c>
      <c r="AI27" s="39">
        <v>8880</v>
      </c>
      <c r="AJ27" s="40">
        <f t="shared" si="8"/>
        <v>79.59128798063996</v>
      </c>
      <c r="AK27" s="36">
        <v>1694</v>
      </c>
      <c r="AL27" s="36">
        <v>1304.8</v>
      </c>
      <c r="AM27" s="36">
        <f t="shared" si="9"/>
        <v>77.02479338842974</v>
      </c>
      <c r="AN27" s="36">
        <v>118.27411167512689</v>
      </c>
      <c r="AO27" s="39">
        <v>164</v>
      </c>
      <c r="AP27" s="40">
        <v>221.1</v>
      </c>
      <c r="AQ27" s="40">
        <f t="shared" si="10"/>
        <v>134.8170731707317</v>
      </c>
      <c r="AR27" s="41">
        <v>2346.3</v>
      </c>
      <c r="AS27" s="41">
        <v>2459.3</v>
      </c>
      <c r="AT27" s="42">
        <f t="shared" si="11"/>
        <v>104.81609342368836</v>
      </c>
      <c r="AU27" s="36">
        <v>173.9</v>
      </c>
      <c r="AV27" s="37">
        <v>174.8</v>
      </c>
      <c r="AW27" s="42">
        <f t="shared" si="12"/>
        <v>100.51753881541117</v>
      </c>
      <c r="AX27" s="17">
        <v>98.2991495747874</v>
      </c>
    </row>
    <row r="28" spans="1:50" s="12" customFormat="1" ht="18">
      <c r="A28" s="35" t="s">
        <v>21</v>
      </c>
      <c r="B28" s="36">
        <v>202</v>
      </c>
      <c r="C28" s="36">
        <v>291.5</v>
      </c>
      <c r="D28" s="36">
        <f t="shared" si="0"/>
        <v>144.3069306930693</v>
      </c>
      <c r="E28" s="36">
        <v>79.84113941385921</v>
      </c>
      <c r="F28" s="69">
        <v>18</v>
      </c>
      <c r="G28" s="63">
        <v>19.5</v>
      </c>
      <c r="H28" s="64">
        <f t="shared" si="1"/>
        <v>108.33333333333333</v>
      </c>
      <c r="I28" s="39">
        <v>0</v>
      </c>
      <c r="J28" s="39">
        <v>0</v>
      </c>
      <c r="K28" s="36"/>
      <c r="L28" s="36"/>
      <c r="M28" s="52"/>
      <c r="N28" s="39"/>
      <c r="O28" s="36"/>
      <c r="P28" s="36">
        <v>32</v>
      </c>
      <c r="Q28" s="36">
        <v>48.8</v>
      </c>
      <c r="R28" s="36">
        <f t="shared" si="3"/>
        <v>152.5</v>
      </c>
      <c r="S28" s="36">
        <v>83.8487972508591</v>
      </c>
      <c r="T28" s="52">
        <v>3</v>
      </c>
      <c r="U28" s="37">
        <v>5.1</v>
      </c>
      <c r="V28" s="36">
        <f t="shared" si="4"/>
        <v>170</v>
      </c>
      <c r="W28" s="36">
        <v>0</v>
      </c>
      <c r="X28" s="36">
        <v>0</v>
      </c>
      <c r="Y28" s="36"/>
      <c r="Z28" s="36"/>
      <c r="AA28" s="37"/>
      <c r="AB28" s="36"/>
      <c r="AC28" s="36"/>
      <c r="AD28" s="36">
        <v>34525</v>
      </c>
      <c r="AE28" s="36">
        <v>31411.6</v>
      </c>
      <c r="AF28" s="36">
        <f t="shared" si="7"/>
        <v>90.9821868211441</v>
      </c>
      <c r="AG28" s="36">
        <v>90.53097227410957</v>
      </c>
      <c r="AH28" s="40">
        <v>3841</v>
      </c>
      <c r="AI28" s="39">
        <v>2170.9</v>
      </c>
      <c r="AJ28" s="40">
        <f t="shared" si="8"/>
        <v>56.519135641759966</v>
      </c>
      <c r="AK28" s="36">
        <v>911</v>
      </c>
      <c r="AL28" s="36">
        <v>1331.3</v>
      </c>
      <c r="AM28" s="36">
        <f t="shared" si="9"/>
        <v>146.13611416026345</v>
      </c>
      <c r="AN28" s="36">
        <v>116.92429299139295</v>
      </c>
      <c r="AO28" s="39">
        <v>75</v>
      </c>
      <c r="AP28" s="40">
        <v>162.1</v>
      </c>
      <c r="AQ28" s="40">
        <f t="shared" si="10"/>
        <v>216.13333333333333</v>
      </c>
      <c r="AR28" s="41">
        <v>1232.7</v>
      </c>
      <c r="AS28" s="41">
        <v>1302.3</v>
      </c>
      <c r="AT28" s="42">
        <f t="shared" si="11"/>
        <v>105.64614261377463</v>
      </c>
      <c r="AU28" s="36">
        <v>43.6</v>
      </c>
      <c r="AV28" s="37">
        <v>48.2</v>
      </c>
      <c r="AW28" s="42">
        <f t="shared" si="12"/>
        <v>110.55045871559632</v>
      </c>
      <c r="AX28" s="17">
        <v>100</v>
      </c>
    </row>
    <row r="29" spans="1:50" s="12" customFormat="1" ht="18">
      <c r="A29" s="35" t="s">
        <v>22</v>
      </c>
      <c r="B29" s="36">
        <v>150</v>
      </c>
      <c r="C29" s="36">
        <v>167.8</v>
      </c>
      <c r="D29" s="36">
        <f t="shared" si="0"/>
        <v>111.86666666666667</v>
      </c>
      <c r="E29" s="36">
        <v>132.33438485804416</v>
      </c>
      <c r="F29" s="69">
        <v>16</v>
      </c>
      <c r="G29" s="63">
        <v>16.2</v>
      </c>
      <c r="H29" s="64">
        <f t="shared" si="1"/>
        <v>101.25</v>
      </c>
      <c r="I29" s="39">
        <v>196</v>
      </c>
      <c r="J29" s="39">
        <v>156.3</v>
      </c>
      <c r="K29" s="36">
        <f t="shared" si="2"/>
        <v>79.74489795918367</v>
      </c>
      <c r="L29" s="36">
        <v>95.6548347613219</v>
      </c>
      <c r="M29" s="52">
        <v>10</v>
      </c>
      <c r="N29" s="39">
        <v>6.5</v>
      </c>
      <c r="O29" s="36">
        <f>N29/M29*100</f>
        <v>65</v>
      </c>
      <c r="P29" s="36">
        <v>32</v>
      </c>
      <c r="Q29" s="36">
        <v>40.7</v>
      </c>
      <c r="R29" s="36">
        <f t="shared" si="3"/>
        <v>127.18750000000001</v>
      </c>
      <c r="S29" s="36">
        <v>100.74257425742574</v>
      </c>
      <c r="T29" s="52">
        <v>4</v>
      </c>
      <c r="U29" s="37">
        <v>11.9</v>
      </c>
      <c r="V29" s="36">
        <f t="shared" si="4"/>
        <v>297.5</v>
      </c>
      <c r="W29" s="36">
        <v>10</v>
      </c>
      <c r="X29" s="36">
        <v>3.2</v>
      </c>
      <c r="Y29" s="36">
        <f t="shared" si="5"/>
        <v>32</v>
      </c>
      <c r="Z29" s="36">
        <v>35.95505617977528</v>
      </c>
      <c r="AA29" s="37">
        <v>2</v>
      </c>
      <c r="AB29" s="36"/>
      <c r="AC29" s="36">
        <f t="shared" si="6"/>
        <v>0</v>
      </c>
      <c r="AD29" s="36">
        <v>11209</v>
      </c>
      <c r="AE29" s="36">
        <v>8806.7</v>
      </c>
      <c r="AF29" s="36">
        <f t="shared" si="7"/>
        <v>78.56811490766349</v>
      </c>
      <c r="AG29" s="36">
        <v>84.76503306470583</v>
      </c>
      <c r="AH29" s="40">
        <v>1350</v>
      </c>
      <c r="AI29" s="39">
        <v>625.3</v>
      </c>
      <c r="AJ29" s="40">
        <f t="shared" si="8"/>
        <v>46.318518518518516</v>
      </c>
      <c r="AK29" s="36">
        <v>324</v>
      </c>
      <c r="AL29" s="36">
        <v>379.5</v>
      </c>
      <c r="AM29" s="36">
        <f t="shared" si="9"/>
        <v>117.12962962962963</v>
      </c>
      <c r="AN29" s="36">
        <v>140.45151739452257</v>
      </c>
      <c r="AO29" s="39">
        <v>28</v>
      </c>
      <c r="AP29" s="40">
        <v>49</v>
      </c>
      <c r="AQ29" s="40">
        <f t="shared" si="10"/>
        <v>175</v>
      </c>
      <c r="AR29" s="41">
        <v>344.5</v>
      </c>
      <c r="AS29" s="41">
        <v>346.7</v>
      </c>
      <c r="AT29" s="42">
        <f t="shared" si="11"/>
        <v>100.63860667634252</v>
      </c>
      <c r="AU29" s="36">
        <v>53</v>
      </c>
      <c r="AV29" s="37">
        <v>60.9</v>
      </c>
      <c r="AW29" s="42">
        <f t="shared" si="12"/>
        <v>114.9056603773585</v>
      </c>
      <c r="AX29" s="17">
        <v>100.67087608524075</v>
      </c>
    </row>
    <row r="30" spans="1:50" s="12" customFormat="1" ht="18">
      <c r="A30" s="35" t="s">
        <v>23</v>
      </c>
      <c r="B30" s="36">
        <f>SUM(B9:B29)</f>
        <v>2338</v>
      </c>
      <c r="C30" s="36">
        <f>SUM(C9:C29)</f>
        <v>3614.5</v>
      </c>
      <c r="D30" s="36">
        <f t="shared" si="0"/>
        <v>154.59794696321643</v>
      </c>
      <c r="E30" s="36">
        <v>91.41375821952452</v>
      </c>
      <c r="F30" s="70">
        <f>SUM(F9:F29)</f>
        <v>184</v>
      </c>
      <c r="G30" s="70">
        <f>SUM(G9:G29)</f>
        <v>237.20000000000002</v>
      </c>
      <c r="H30" s="64">
        <f t="shared" si="1"/>
        <v>128.91304347826087</v>
      </c>
      <c r="I30" s="39">
        <f>SUM(I9:I29)</f>
        <v>12261</v>
      </c>
      <c r="J30" s="40">
        <f>SUM(J9:J29)</f>
        <v>12821.4</v>
      </c>
      <c r="K30" s="36">
        <f t="shared" si="2"/>
        <v>104.57058967457793</v>
      </c>
      <c r="L30" s="36">
        <v>106.53870123395237</v>
      </c>
      <c r="M30" s="55">
        <f>SUM(M9:M29)</f>
        <v>890</v>
      </c>
      <c r="N30" s="54">
        <f>SUM(N9:N29)</f>
        <v>1021.9000000000001</v>
      </c>
      <c r="O30" s="36">
        <f>N30/M30*100</f>
        <v>114.82022471910113</v>
      </c>
      <c r="P30" s="36">
        <f>SUM(P9:P29)</f>
        <v>554</v>
      </c>
      <c r="Q30" s="36">
        <f>SUM(Q9:Q29)</f>
        <v>661.0999999999999</v>
      </c>
      <c r="R30" s="36">
        <f t="shared" si="3"/>
        <v>119.33212996389891</v>
      </c>
      <c r="S30" s="36">
        <v>83.03190153227831</v>
      </c>
      <c r="T30" s="54">
        <f>SUM(T9:T29)</f>
        <v>60</v>
      </c>
      <c r="U30" s="54">
        <f>SUM(U9:U29)</f>
        <v>68.9</v>
      </c>
      <c r="V30" s="36">
        <f t="shared" si="4"/>
        <v>114.83333333333334</v>
      </c>
      <c r="W30" s="36">
        <f>SUM(W9:W29)</f>
        <v>4891</v>
      </c>
      <c r="X30" s="36">
        <f>SUM(X9:X29)</f>
        <v>4944.599999999999</v>
      </c>
      <c r="Y30" s="36">
        <f t="shared" si="5"/>
        <v>101.0958904109589</v>
      </c>
      <c r="Z30" s="36">
        <v>110.08059129970167</v>
      </c>
      <c r="AA30" s="36">
        <f>SUM(AA9:AA29)</f>
        <v>416</v>
      </c>
      <c r="AB30" s="36">
        <f>SUM(AB9:AB29)</f>
        <v>400</v>
      </c>
      <c r="AC30" s="36">
        <f t="shared" si="6"/>
        <v>96.15384615384616</v>
      </c>
      <c r="AD30" s="36">
        <f>SUM(AD9:AD29)</f>
        <v>565953</v>
      </c>
      <c r="AE30" s="36">
        <f>SUM(AE9:AE29)</f>
        <v>541126.9</v>
      </c>
      <c r="AF30" s="36">
        <f t="shared" si="7"/>
        <v>95.61339899249585</v>
      </c>
      <c r="AG30" s="36">
        <v>101.54421451440498</v>
      </c>
      <c r="AH30" s="40">
        <f>SUM(AH9:AH29)</f>
        <v>63700</v>
      </c>
      <c r="AI30" s="40">
        <f>SUM(AI9:AI29)</f>
        <v>49119.50000000001</v>
      </c>
      <c r="AJ30" s="40">
        <f t="shared" si="8"/>
        <v>77.11067503924647</v>
      </c>
      <c r="AK30" s="36">
        <f>SUM(AK9:AK29)</f>
        <v>11261</v>
      </c>
      <c r="AL30" s="36">
        <f>SUM(AL9:AL29)</f>
        <v>11825.359999999999</v>
      </c>
      <c r="AM30" s="36">
        <f t="shared" si="9"/>
        <v>105.01163306988721</v>
      </c>
      <c r="AN30" s="36">
        <v>119.70514458321605</v>
      </c>
      <c r="AO30" s="39">
        <f>SUM(AO9:AO29)</f>
        <v>1157</v>
      </c>
      <c r="AP30" s="40">
        <f>SUM(AP9:AP29)</f>
        <v>1302.8</v>
      </c>
      <c r="AQ30" s="40">
        <f t="shared" si="10"/>
        <v>112.60155574762317</v>
      </c>
      <c r="AR30" s="42">
        <f>SUM(AR9:AR29)</f>
        <v>16307.3</v>
      </c>
      <c r="AS30" s="42">
        <v>16835.6</v>
      </c>
      <c r="AT30" s="42">
        <f t="shared" si="11"/>
        <v>103.23965340675647</v>
      </c>
      <c r="AU30" s="42">
        <f>SUM(AU9:AU29)</f>
        <v>1413.8999999999999</v>
      </c>
      <c r="AV30" s="36">
        <v>1496.6</v>
      </c>
      <c r="AW30" s="42">
        <f t="shared" si="12"/>
        <v>105.84906994836976</v>
      </c>
      <c r="AX30" s="17">
        <v>100.07829141692213</v>
      </c>
    </row>
    <row r="31" spans="1:50" ht="18.75">
      <c r="A31" s="27" t="s">
        <v>143</v>
      </c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16">
        <v>25427.5</v>
      </c>
      <c r="AS31" s="49">
        <v>27302.2</v>
      </c>
      <c r="AT31" s="42">
        <f t="shared" si="11"/>
        <v>107.37272637892046</v>
      </c>
      <c r="AU31" s="51">
        <v>2091.8</v>
      </c>
      <c r="AV31" s="51">
        <v>2185.7</v>
      </c>
      <c r="AW31" s="42">
        <f t="shared" si="12"/>
        <v>104.48895687924274</v>
      </c>
      <c r="AX31" s="23"/>
    </row>
    <row r="32" spans="1:50" ht="18.75">
      <c r="A32" s="27" t="s">
        <v>144</v>
      </c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49">
        <f>AR31+AR30</f>
        <v>41734.8</v>
      </c>
      <c r="AS32" s="49">
        <v>44137.8</v>
      </c>
      <c r="AT32" s="42">
        <f t="shared" si="11"/>
        <v>105.75778487018029</v>
      </c>
      <c r="AU32" s="49">
        <f>AU30+AU31</f>
        <v>3505.7</v>
      </c>
      <c r="AV32" s="40">
        <f>AV30+AV31</f>
        <v>3682.2999999999997</v>
      </c>
      <c r="AW32" s="42">
        <f t="shared" si="12"/>
        <v>105.03751034030293</v>
      </c>
      <c r="AX32" s="23"/>
    </row>
  </sheetData>
  <printOptions/>
  <pageMargins left="0.18" right="0.4" top="0.53" bottom="1" header="0.5" footer="0.5"/>
  <pageSetup fitToWidth="0" horizontalDpi="600" verticalDpi="600" orientation="landscape" paperSize="9" scale="48" r:id="rId1"/>
  <colBreaks count="1" manualBreakCount="1">
    <brk id="29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BQ33"/>
  <sheetViews>
    <sheetView tabSelected="1" view="pageBreakPreview" zoomScale="65" zoomScaleNormal="60" zoomScaleSheetLayoutView="65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D10" sqref="BD10"/>
    </sheetView>
  </sheetViews>
  <sheetFormatPr defaultColWidth="9.00390625" defaultRowHeight="12.75"/>
  <cols>
    <col min="1" max="1" width="15.375" style="0" customWidth="1"/>
    <col min="2" max="2" width="8.25390625" style="0" customWidth="1"/>
    <col min="3" max="3" width="8.625" style="0" customWidth="1"/>
    <col min="4" max="5" width="7.25390625" style="0" customWidth="1"/>
    <col min="6" max="6" width="5.75390625" style="0" customWidth="1"/>
    <col min="7" max="7" width="6.75390625" style="0" customWidth="1"/>
    <col min="8" max="8" width="7.75390625" style="0" customWidth="1"/>
    <col min="9" max="9" width="9.25390625" style="0" customWidth="1"/>
    <col min="10" max="10" width="9.625" style="0" customWidth="1"/>
    <col min="11" max="12" width="6.625" style="0" customWidth="1"/>
    <col min="13" max="13" width="6.25390625" style="0" customWidth="1"/>
    <col min="14" max="14" width="8.625" style="0" customWidth="1"/>
    <col min="15" max="15" width="7.00390625" style="0" customWidth="1"/>
    <col min="16" max="16" width="7.625" style="0" customWidth="1"/>
    <col min="17" max="17" width="7.25390625" style="0" customWidth="1"/>
    <col min="18" max="19" width="6.625" style="0" customWidth="1"/>
    <col min="20" max="20" width="5.625" style="0" customWidth="1"/>
    <col min="21" max="21" width="6.875" style="0" customWidth="1"/>
    <col min="22" max="22" width="8.00390625" style="0" bestFit="1" customWidth="1"/>
    <col min="23" max="23" width="7.875" style="0" customWidth="1"/>
    <col min="24" max="24" width="8.00390625" style="0" customWidth="1"/>
    <col min="25" max="26" width="7.375" style="0" customWidth="1"/>
    <col min="27" max="27" width="5.375" style="0" customWidth="1"/>
    <col min="28" max="28" width="6.875" style="0" customWidth="1"/>
    <col min="29" max="29" width="6.625" style="0" customWidth="1"/>
    <col min="30" max="30" width="8.875" style="0" customWidth="1"/>
    <col min="31" max="31" width="11.00390625" style="0" customWidth="1"/>
    <col min="32" max="33" width="7.00390625" style="0" customWidth="1"/>
    <col min="34" max="34" width="9.875" style="0" customWidth="1"/>
    <col min="35" max="35" width="9.625" style="0" customWidth="1"/>
    <col min="36" max="36" width="7.00390625" style="0" customWidth="1"/>
    <col min="37" max="37" width="9.25390625" style="0" customWidth="1"/>
    <col min="38" max="38" width="9.625" style="0" customWidth="1"/>
    <col min="39" max="40" width="7.375" style="0" customWidth="1"/>
    <col min="41" max="41" width="7.875" style="0" customWidth="1"/>
    <col min="42" max="42" width="8.00390625" style="0" customWidth="1"/>
    <col min="43" max="43" width="7.125" style="0" customWidth="1"/>
    <col min="45" max="45" width="9.375" style="0" customWidth="1"/>
    <col min="46" max="47" width="7.75390625" style="0" customWidth="1"/>
    <col min="48" max="48" width="9.00390625" style="0" customWidth="1"/>
    <col min="49" max="49" width="9.625" style="0" customWidth="1"/>
    <col min="50" max="50" width="10.00390625" style="0" bestFit="1" customWidth="1"/>
    <col min="51" max="51" width="7.00390625" style="0" customWidth="1"/>
    <col min="52" max="52" width="8.25390625" style="0" customWidth="1"/>
    <col min="53" max="53" width="10.625" style="0" customWidth="1"/>
    <col min="54" max="54" width="8.125" style="0" customWidth="1"/>
    <col min="55" max="55" width="7.875" style="0" customWidth="1"/>
    <col min="56" max="56" width="8.75390625" style="0" customWidth="1"/>
    <col min="57" max="57" width="6.875" style="0" customWidth="1"/>
    <col min="58" max="58" width="10.25390625" style="0" customWidth="1"/>
    <col min="59" max="59" width="9.625" style="0" customWidth="1"/>
    <col min="60" max="61" width="8.00390625" style="0" customWidth="1"/>
    <col min="62" max="62" width="7.00390625" style="0" customWidth="1"/>
    <col min="63" max="63" width="8.00390625" style="0" customWidth="1"/>
    <col min="64" max="65" width="7.75390625" style="0" customWidth="1"/>
  </cols>
  <sheetData>
    <row r="1" spans="3:54" ht="18">
      <c r="C1" s="27"/>
      <c r="I1" s="48"/>
      <c r="K1" s="20"/>
      <c r="L1" s="20"/>
      <c r="M1" s="20"/>
      <c r="N1" s="12"/>
      <c r="O1" s="12"/>
      <c r="P1" s="12"/>
      <c r="Q1" s="20"/>
      <c r="R1" s="20"/>
      <c r="S1" s="20"/>
      <c r="T1" s="20"/>
      <c r="U1" s="20"/>
      <c r="V1" s="20"/>
      <c r="AI1" s="20"/>
      <c r="AJ1" s="20"/>
      <c r="AK1" s="12"/>
      <c r="AM1" s="48"/>
      <c r="AN1" s="48"/>
      <c r="AT1" s="48" t="s">
        <v>38</v>
      </c>
      <c r="AU1" s="48"/>
      <c r="BB1" s="48"/>
    </row>
    <row r="2" spans="3:54" ht="18">
      <c r="C2" s="27"/>
      <c r="I2" s="48" t="s">
        <v>38</v>
      </c>
      <c r="K2" s="20"/>
      <c r="L2" s="20"/>
      <c r="M2" s="20"/>
      <c r="N2" s="12"/>
      <c r="O2" s="12"/>
      <c r="P2" s="12"/>
      <c r="Q2" s="20"/>
      <c r="R2" s="20"/>
      <c r="S2" s="20"/>
      <c r="T2" s="20"/>
      <c r="U2" s="20"/>
      <c r="V2" s="20"/>
      <c r="AI2" s="20"/>
      <c r="AJ2" s="20"/>
      <c r="AK2" s="12"/>
      <c r="AM2" s="48"/>
      <c r="AN2" s="48"/>
      <c r="AT2" s="48"/>
      <c r="AU2" s="48"/>
      <c r="BB2" s="48"/>
    </row>
    <row r="3" spans="3:54" ht="18">
      <c r="C3" s="27"/>
      <c r="I3" s="48" t="s">
        <v>39</v>
      </c>
      <c r="K3" s="12"/>
      <c r="L3" s="12"/>
      <c r="M3" s="20"/>
      <c r="N3" s="20"/>
      <c r="O3" s="20"/>
      <c r="P3" s="20"/>
      <c r="Q3" s="20"/>
      <c r="R3" s="20"/>
      <c r="S3" s="20"/>
      <c r="T3" s="20"/>
      <c r="U3" s="20"/>
      <c r="V3" s="20"/>
      <c r="AI3" s="12"/>
      <c r="AJ3" s="20"/>
      <c r="AK3" s="20"/>
      <c r="AM3" s="48"/>
      <c r="AN3" s="48"/>
      <c r="AT3" s="48" t="s">
        <v>39</v>
      </c>
      <c r="AU3" s="48"/>
      <c r="BB3" s="48"/>
    </row>
    <row r="4" spans="3:54" ht="18">
      <c r="C4" s="27"/>
      <c r="I4" s="48" t="s">
        <v>146</v>
      </c>
      <c r="K4" s="12"/>
      <c r="L4" s="12"/>
      <c r="M4" s="20"/>
      <c r="N4" s="20"/>
      <c r="O4" s="20"/>
      <c r="P4" s="20"/>
      <c r="Q4" s="20"/>
      <c r="R4" s="20"/>
      <c r="S4" s="20"/>
      <c r="T4" s="20"/>
      <c r="U4" s="20"/>
      <c r="V4" s="20"/>
      <c r="AI4" s="12"/>
      <c r="AJ4" s="20"/>
      <c r="AK4" s="20"/>
      <c r="AM4" s="48"/>
      <c r="AN4" s="48"/>
      <c r="AT4" s="48" t="s">
        <v>146</v>
      </c>
      <c r="AU4" s="48"/>
      <c r="BB4" s="48"/>
    </row>
    <row r="5" spans="3:41" ht="18">
      <c r="C5" s="27"/>
      <c r="K5" s="12"/>
      <c r="L5" s="12"/>
      <c r="AO5" s="12"/>
    </row>
    <row r="6" spans="1:69" ht="12.75">
      <c r="A6" s="28" t="s">
        <v>0</v>
      </c>
      <c r="B6" s="1"/>
      <c r="C6" s="2" t="s">
        <v>28</v>
      </c>
      <c r="D6" s="2"/>
      <c r="E6" s="2"/>
      <c r="F6" s="2"/>
      <c r="G6" s="2"/>
      <c r="H6" s="3"/>
      <c r="I6" s="1"/>
      <c r="J6" s="2"/>
      <c r="K6" s="2" t="s">
        <v>29</v>
      </c>
      <c r="L6" s="2"/>
      <c r="M6" s="2"/>
      <c r="N6" s="2"/>
      <c r="O6" s="3"/>
      <c r="P6" s="1"/>
      <c r="Q6" s="2"/>
      <c r="R6" s="2" t="s">
        <v>30</v>
      </c>
      <c r="S6" s="2"/>
      <c r="T6" s="2"/>
      <c r="U6" s="2"/>
      <c r="V6" s="3"/>
      <c r="W6" s="1"/>
      <c r="X6" s="2"/>
      <c r="Y6" s="2" t="s">
        <v>31</v>
      </c>
      <c r="Z6" s="2"/>
      <c r="AA6" s="2"/>
      <c r="AB6" s="2"/>
      <c r="AC6" s="3"/>
      <c r="AD6" s="1"/>
      <c r="AE6" s="2"/>
      <c r="AF6" s="2" t="s">
        <v>32</v>
      </c>
      <c r="AG6" s="2"/>
      <c r="AH6" s="2"/>
      <c r="AI6" s="2"/>
      <c r="AJ6" s="3"/>
      <c r="AK6" s="2"/>
      <c r="AL6" s="2"/>
      <c r="AM6" s="2" t="s">
        <v>33</v>
      </c>
      <c r="AN6" s="2"/>
      <c r="AO6" s="2"/>
      <c r="AP6" s="2"/>
      <c r="AQ6" s="3"/>
      <c r="AR6" s="1"/>
      <c r="AS6" s="2" t="s">
        <v>35</v>
      </c>
      <c r="AT6" s="2"/>
      <c r="AU6" s="2"/>
      <c r="AV6" s="2"/>
      <c r="AW6" s="2"/>
      <c r="AX6" s="3"/>
      <c r="AY6" s="57" t="s">
        <v>40</v>
      </c>
      <c r="AZ6" s="1" t="s">
        <v>45</v>
      </c>
      <c r="BA6" s="2"/>
      <c r="BB6" s="3"/>
      <c r="BC6" s="1" t="s">
        <v>46</v>
      </c>
      <c r="BD6" s="2"/>
      <c r="BE6" s="3"/>
      <c r="BF6" s="2" t="s">
        <v>78</v>
      </c>
      <c r="BG6" s="2"/>
      <c r="BH6" s="3"/>
      <c r="BI6" s="2"/>
      <c r="BJ6" s="332" t="s">
        <v>79</v>
      </c>
      <c r="BK6" s="333"/>
      <c r="BL6" s="333"/>
      <c r="BM6" s="334"/>
      <c r="BN6" s="332" t="s">
        <v>147</v>
      </c>
      <c r="BO6" s="333"/>
      <c r="BP6" s="333"/>
      <c r="BQ6" s="334"/>
    </row>
    <row r="7" spans="1:69" ht="12.75">
      <c r="A7" s="29" t="s">
        <v>1</v>
      </c>
      <c r="B7" s="4" t="s">
        <v>24</v>
      </c>
      <c r="C7" s="4" t="s">
        <v>26</v>
      </c>
      <c r="D7" s="4" t="s">
        <v>27</v>
      </c>
      <c r="E7" s="4" t="s">
        <v>108</v>
      </c>
      <c r="F7" s="4" t="s">
        <v>24</v>
      </c>
      <c r="G7" s="4" t="s">
        <v>26</v>
      </c>
      <c r="H7" s="4" t="s">
        <v>27</v>
      </c>
      <c r="I7" s="4" t="s">
        <v>24</v>
      </c>
      <c r="J7" s="4" t="s">
        <v>26</v>
      </c>
      <c r="K7" s="4" t="s">
        <v>27</v>
      </c>
      <c r="L7" s="4" t="s">
        <v>108</v>
      </c>
      <c r="M7" s="4" t="s">
        <v>24</v>
      </c>
      <c r="N7" s="4" t="s">
        <v>26</v>
      </c>
      <c r="O7" s="4" t="s">
        <v>27</v>
      </c>
      <c r="P7" s="4" t="s">
        <v>24</v>
      </c>
      <c r="Q7" s="4" t="s">
        <v>26</v>
      </c>
      <c r="R7" s="4" t="s">
        <v>27</v>
      </c>
      <c r="S7" s="4" t="s">
        <v>108</v>
      </c>
      <c r="T7" s="4" t="s">
        <v>24</v>
      </c>
      <c r="U7" s="4" t="s">
        <v>26</v>
      </c>
      <c r="V7" s="4" t="s">
        <v>27</v>
      </c>
      <c r="W7" s="4" t="s">
        <v>24</v>
      </c>
      <c r="X7" s="4" t="s">
        <v>26</v>
      </c>
      <c r="Y7" s="4" t="s">
        <v>27</v>
      </c>
      <c r="Z7" s="4" t="s">
        <v>108</v>
      </c>
      <c r="AA7" s="4" t="s">
        <v>24</v>
      </c>
      <c r="AB7" s="4" t="s">
        <v>26</v>
      </c>
      <c r="AC7" s="4" t="s">
        <v>27</v>
      </c>
      <c r="AD7" s="4" t="s">
        <v>24</v>
      </c>
      <c r="AE7" s="8" t="s">
        <v>26</v>
      </c>
      <c r="AF7" s="8" t="s">
        <v>27</v>
      </c>
      <c r="AG7" s="4" t="s">
        <v>108</v>
      </c>
      <c r="AH7" s="8" t="s">
        <v>24</v>
      </c>
      <c r="AI7" s="8" t="s">
        <v>26</v>
      </c>
      <c r="AJ7" s="8" t="s">
        <v>27</v>
      </c>
      <c r="AK7" s="4" t="s">
        <v>24</v>
      </c>
      <c r="AL7" s="4" t="s">
        <v>26</v>
      </c>
      <c r="AM7" s="4" t="s">
        <v>27</v>
      </c>
      <c r="AN7" s="4" t="s">
        <v>108</v>
      </c>
      <c r="AO7" s="4" t="s">
        <v>24</v>
      </c>
      <c r="AP7" s="4" t="s">
        <v>26</v>
      </c>
      <c r="AQ7" s="4" t="s">
        <v>27</v>
      </c>
      <c r="AR7" s="8" t="s">
        <v>24</v>
      </c>
      <c r="AS7" s="8" t="s">
        <v>26</v>
      </c>
      <c r="AT7" s="8" t="s">
        <v>27</v>
      </c>
      <c r="AU7" s="4" t="s">
        <v>108</v>
      </c>
      <c r="AV7" s="8" t="s">
        <v>24</v>
      </c>
      <c r="AW7" s="56" t="s">
        <v>26</v>
      </c>
      <c r="AX7" s="8" t="s">
        <v>27</v>
      </c>
      <c r="AY7" s="19" t="s">
        <v>41</v>
      </c>
      <c r="AZ7" s="4" t="s">
        <v>24</v>
      </c>
      <c r="BA7" t="s">
        <v>47</v>
      </c>
      <c r="BB7" s="4" t="s">
        <v>27</v>
      </c>
      <c r="BC7" t="s">
        <v>24</v>
      </c>
      <c r="BD7" s="4" t="s">
        <v>47</v>
      </c>
      <c r="BE7" s="4" t="s">
        <v>27</v>
      </c>
      <c r="BF7" s="4" t="s">
        <v>24</v>
      </c>
      <c r="BG7" s="93" t="s">
        <v>26</v>
      </c>
      <c r="BH7" s="4" t="s">
        <v>55</v>
      </c>
      <c r="BI7" s="4" t="s">
        <v>108</v>
      </c>
      <c r="BJ7" s="144" t="s">
        <v>51</v>
      </c>
      <c r="BK7" s="144" t="s">
        <v>47</v>
      </c>
      <c r="BL7" s="145" t="s">
        <v>55</v>
      </c>
      <c r="BM7" s="4" t="s">
        <v>108</v>
      </c>
      <c r="BN7" s="144" t="s">
        <v>51</v>
      </c>
      <c r="BO7" s="144" t="s">
        <v>47</v>
      </c>
      <c r="BP7" s="145" t="s">
        <v>55</v>
      </c>
      <c r="BQ7" s="4" t="s">
        <v>108</v>
      </c>
    </row>
    <row r="8" spans="1:69" ht="12.75">
      <c r="A8" s="29"/>
      <c r="B8" s="5" t="s">
        <v>25</v>
      </c>
      <c r="C8" s="5" t="s">
        <v>25</v>
      </c>
      <c r="D8" s="5"/>
      <c r="E8" s="5" t="s">
        <v>109</v>
      </c>
      <c r="F8" s="5" t="s">
        <v>34</v>
      </c>
      <c r="G8" s="5" t="s">
        <v>34</v>
      </c>
      <c r="H8" s="5"/>
      <c r="I8" s="5" t="s">
        <v>25</v>
      </c>
      <c r="J8" s="5" t="s">
        <v>25</v>
      </c>
      <c r="K8" s="5"/>
      <c r="L8" s="5" t="s">
        <v>109</v>
      </c>
      <c r="M8" s="5" t="s">
        <v>34</v>
      </c>
      <c r="N8" s="5" t="s">
        <v>34</v>
      </c>
      <c r="O8" s="5"/>
      <c r="P8" s="5" t="s">
        <v>25</v>
      </c>
      <c r="Q8" s="5" t="s">
        <v>25</v>
      </c>
      <c r="R8" s="5"/>
      <c r="S8" s="5" t="s">
        <v>109</v>
      </c>
      <c r="T8" s="5" t="s">
        <v>34</v>
      </c>
      <c r="U8" s="5" t="s">
        <v>34</v>
      </c>
      <c r="V8" s="5"/>
      <c r="W8" s="5" t="s">
        <v>25</v>
      </c>
      <c r="X8" s="5" t="s">
        <v>25</v>
      </c>
      <c r="Y8" s="5"/>
      <c r="Z8" s="5" t="s">
        <v>109</v>
      </c>
      <c r="AA8" s="5" t="s">
        <v>34</v>
      </c>
      <c r="AB8" s="5" t="s">
        <v>34</v>
      </c>
      <c r="AC8" s="5"/>
      <c r="AD8" s="5" t="s">
        <v>25</v>
      </c>
      <c r="AE8" s="5" t="s">
        <v>25</v>
      </c>
      <c r="AF8" s="5"/>
      <c r="AG8" s="5" t="s">
        <v>109</v>
      </c>
      <c r="AH8" s="5" t="s">
        <v>34</v>
      </c>
      <c r="AI8" s="5" t="s">
        <v>34</v>
      </c>
      <c r="AJ8" s="5"/>
      <c r="AK8" s="5" t="s">
        <v>25</v>
      </c>
      <c r="AL8" s="5" t="s">
        <v>25</v>
      </c>
      <c r="AM8" s="5"/>
      <c r="AN8" s="5" t="s">
        <v>109</v>
      </c>
      <c r="AO8" s="5" t="s">
        <v>34</v>
      </c>
      <c r="AP8" s="5" t="s">
        <v>34</v>
      </c>
      <c r="AQ8" s="5"/>
      <c r="AR8" s="5" t="s">
        <v>25</v>
      </c>
      <c r="AS8" s="5" t="s">
        <v>25</v>
      </c>
      <c r="AT8" s="5"/>
      <c r="AU8" s="5" t="s">
        <v>109</v>
      </c>
      <c r="AV8" s="5" t="s">
        <v>34</v>
      </c>
      <c r="AW8" s="7" t="s">
        <v>34</v>
      </c>
      <c r="AX8" s="5"/>
      <c r="AY8" s="19" t="s">
        <v>42</v>
      </c>
      <c r="AZ8" s="5"/>
      <c r="BB8" s="5"/>
      <c r="BD8" s="5"/>
      <c r="BE8" s="5"/>
      <c r="BF8" s="5"/>
      <c r="BG8" s="94"/>
      <c r="BH8" s="5"/>
      <c r="BI8" s="5" t="s">
        <v>109</v>
      </c>
      <c r="BJ8" s="144" t="s">
        <v>52</v>
      </c>
      <c r="BK8" s="144"/>
      <c r="BL8" s="146"/>
      <c r="BM8" s="5" t="s">
        <v>109</v>
      </c>
      <c r="BN8" s="144" t="s">
        <v>52</v>
      </c>
      <c r="BO8" s="144"/>
      <c r="BP8" s="146"/>
      <c r="BQ8" s="5" t="s">
        <v>109</v>
      </c>
    </row>
    <row r="9" spans="1:69" s="58" customFormat="1" ht="18">
      <c r="A9" s="95" t="s">
        <v>2</v>
      </c>
      <c r="B9" s="96">
        <v>263</v>
      </c>
      <c r="C9" s="96">
        <v>440.5</v>
      </c>
      <c r="D9" s="96">
        <f>C9/B9*100</f>
        <v>167.49049429657794</v>
      </c>
      <c r="E9" s="96">
        <v>63.32662449683727</v>
      </c>
      <c r="F9" s="97">
        <v>10</v>
      </c>
      <c r="G9" s="98">
        <v>17.6</v>
      </c>
      <c r="H9" s="96">
        <f>G9/F9*100</f>
        <v>176.00000000000003</v>
      </c>
      <c r="I9" s="96">
        <v>843</v>
      </c>
      <c r="J9" s="96">
        <v>578.4</v>
      </c>
      <c r="K9" s="96">
        <f>J9/I9*100</f>
        <v>68.61209964412811</v>
      </c>
      <c r="L9" s="96">
        <v>64.48879473742892</v>
      </c>
      <c r="M9" s="98">
        <v>55</v>
      </c>
      <c r="N9" s="98">
        <v>26.2</v>
      </c>
      <c r="O9" s="96">
        <f>N9/M9*100</f>
        <v>47.63636363636364</v>
      </c>
      <c r="P9" s="96">
        <v>69</v>
      </c>
      <c r="Q9" s="96">
        <v>97</v>
      </c>
      <c r="R9" s="96">
        <f>Q9/P9*100</f>
        <v>140.57971014492753</v>
      </c>
      <c r="S9" s="96">
        <v>83.19039451114922</v>
      </c>
      <c r="T9" s="97">
        <v>8</v>
      </c>
      <c r="U9" s="97">
        <v>5.8</v>
      </c>
      <c r="V9" s="99">
        <f>U9/T9*100</f>
        <v>72.5</v>
      </c>
      <c r="W9" s="96">
        <v>42</v>
      </c>
      <c r="X9" s="96">
        <v>30.5</v>
      </c>
      <c r="Y9" s="96">
        <f>X9/W9*100</f>
        <v>72.61904761904762</v>
      </c>
      <c r="Z9" s="96">
        <v>102.6936026936027</v>
      </c>
      <c r="AA9" s="100">
        <v>5</v>
      </c>
      <c r="AB9" s="97">
        <v>1.4</v>
      </c>
      <c r="AC9" s="99">
        <f>AB9/AA9*100</f>
        <v>27.999999999999996</v>
      </c>
      <c r="AD9" s="102">
        <v>150546</v>
      </c>
      <c r="AE9" s="96">
        <v>165482.7</v>
      </c>
      <c r="AF9" s="96">
        <f>AE9/AD9*100</f>
        <v>109.92168506635846</v>
      </c>
      <c r="AG9" s="96">
        <v>121.67538065341425</v>
      </c>
      <c r="AH9" s="104">
        <v>16691</v>
      </c>
      <c r="AI9" s="97">
        <v>19608.8</v>
      </c>
      <c r="AJ9" s="104">
        <f>AI9/AH9*100</f>
        <v>117.48127733509077</v>
      </c>
      <c r="AK9" s="105">
        <v>4205</v>
      </c>
      <c r="AL9" s="105">
        <v>4749.61</v>
      </c>
      <c r="AM9" s="105">
        <f>AL9/AK9*100</f>
        <v>112.9514863258026</v>
      </c>
      <c r="AN9" s="105">
        <v>135.37669163502866</v>
      </c>
      <c r="AO9" s="96">
        <v>455</v>
      </c>
      <c r="AP9" s="106">
        <v>498.3</v>
      </c>
      <c r="AQ9" s="106">
        <f>AP9/AO9*100</f>
        <v>109.5164835164835</v>
      </c>
      <c r="AR9" s="106">
        <v>6102.8</v>
      </c>
      <c r="AS9" s="106">
        <v>6304.1</v>
      </c>
      <c r="AT9" s="106">
        <f>AS9/AR9*100</f>
        <v>103.2984859408796</v>
      </c>
      <c r="AU9" s="106">
        <v>86.65906029197482</v>
      </c>
      <c r="AV9" s="67">
        <v>649.9</v>
      </c>
      <c r="AW9" s="67">
        <v>775.8</v>
      </c>
      <c r="AX9" s="16">
        <f>AW9/AV9*100</f>
        <v>119.37221110940143</v>
      </c>
      <c r="AY9" s="96">
        <v>99.98302783435165</v>
      </c>
      <c r="AZ9" s="69"/>
      <c r="BA9" s="70"/>
      <c r="BB9" s="70"/>
      <c r="BC9" s="110">
        <v>1830</v>
      </c>
      <c r="BD9" s="110">
        <v>1272</v>
      </c>
      <c r="BE9" s="111">
        <f>BD9/BC9*100</f>
        <v>69.50819672131148</v>
      </c>
      <c r="BF9" s="149">
        <v>20993</v>
      </c>
      <c r="BG9" s="97">
        <v>15171</v>
      </c>
      <c r="BH9" s="104">
        <f>BG9/BF9*100</f>
        <v>72.26694612489878</v>
      </c>
      <c r="BI9" s="104">
        <v>87.254417042422</v>
      </c>
      <c r="BJ9" s="148">
        <v>28</v>
      </c>
      <c r="BK9" s="61">
        <v>37</v>
      </c>
      <c r="BL9" s="73">
        <f>BK9/BJ9*100</f>
        <v>132.14285714285714</v>
      </c>
      <c r="BM9" s="73">
        <v>80.43478260869566</v>
      </c>
      <c r="BN9" s="148">
        <v>770</v>
      </c>
      <c r="BO9" s="61">
        <v>1234</v>
      </c>
      <c r="BP9" s="73">
        <f>BO9/BN9*100</f>
        <v>160.25974025974025</v>
      </c>
      <c r="BQ9" s="73">
        <v>85.99303135888502</v>
      </c>
    </row>
    <row r="10" spans="1:69" s="58" customFormat="1" ht="18">
      <c r="A10" s="95" t="s">
        <v>3</v>
      </c>
      <c r="B10" s="96">
        <v>278</v>
      </c>
      <c r="C10" s="96">
        <v>537.4</v>
      </c>
      <c r="D10" s="96">
        <f aca="true" t="shared" si="0" ref="D10:D30">C10/B10*100</f>
        <v>193.3093525179856</v>
      </c>
      <c r="E10" s="96">
        <v>113.44732953345999</v>
      </c>
      <c r="F10" s="97">
        <v>25</v>
      </c>
      <c r="G10" s="98">
        <v>47.1</v>
      </c>
      <c r="H10" s="96">
        <f aca="true" t="shared" si="1" ref="H10:H30">G10/F10*100</f>
        <v>188.4</v>
      </c>
      <c r="I10" s="96">
        <v>1161</v>
      </c>
      <c r="J10" s="96">
        <v>884.1</v>
      </c>
      <c r="K10" s="96">
        <f aca="true" t="shared" si="2" ref="K10:K30">J10/I10*100</f>
        <v>76.14987080103359</v>
      </c>
      <c r="L10" s="96">
        <v>78.3290511207584</v>
      </c>
      <c r="M10" s="98">
        <v>75</v>
      </c>
      <c r="N10" s="98">
        <v>60.4</v>
      </c>
      <c r="O10" s="96">
        <f aca="true" t="shared" si="3" ref="O10:O30">N10/M10*100</f>
        <v>80.53333333333333</v>
      </c>
      <c r="P10" s="96">
        <v>65</v>
      </c>
      <c r="Q10" s="96">
        <v>65.6</v>
      </c>
      <c r="R10" s="96">
        <f aca="true" t="shared" si="4" ref="R10:R30">Q10/P10*100</f>
        <v>100.92307692307692</v>
      </c>
      <c r="S10" s="96">
        <v>94.38848920863309</v>
      </c>
      <c r="T10" s="97">
        <v>11</v>
      </c>
      <c r="U10" s="97">
        <v>20</v>
      </c>
      <c r="V10" s="99">
        <f aca="true" t="shared" si="5" ref="V10:V30">U10/T10*100</f>
        <v>181.8181818181818</v>
      </c>
      <c r="W10" s="96">
        <v>115</v>
      </c>
      <c r="X10" s="96">
        <v>75.8</v>
      </c>
      <c r="Y10" s="96">
        <f aca="true" t="shared" si="6" ref="Y10:Y30">X10/W10*100</f>
        <v>65.91304347826087</v>
      </c>
      <c r="Z10" s="96">
        <v>60.59152677857714</v>
      </c>
      <c r="AA10" s="100">
        <v>14</v>
      </c>
      <c r="AB10" s="97">
        <v>11.5</v>
      </c>
      <c r="AC10" s="99">
        <f aca="true" t="shared" si="7" ref="AC10:AC30">AB10/AA10*100</f>
        <v>82.14285714285714</v>
      </c>
      <c r="AD10" s="102">
        <v>17253</v>
      </c>
      <c r="AE10" s="96">
        <v>16974.5</v>
      </c>
      <c r="AF10" s="96">
        <f aca="true" t="shared" si="8" ref="AF10:AF30">AE10/AD10*100</f>
        <v>98.38578797890221</v>
      </c>
      <c r="AG10" s="96">
        <v>116.15451823602635</v>
      </c>
      <c r="AH10" s="104">
        <v>1850</v>
      </c>
      <c r="AI10" s="97">
        <v>1355.5</v>
      </c>
      <c r="AJ10" s="104">
        <f aca="true" t="shared" si="9" ref="AJ10:AJ30">AI10/AH10*100</f>
        <v>73.27027027027026</v>
      </c>
      <c r="AK10" s="105">
        <v>572</v>
      </c>
      <c r="AL10" s="105">
        <v>538.5</v>
      </c>
      <c r="AM10" s="105">
        <f aca="true" t="shared" si="10" ref="AM10:AM30">AL10/AK10*100</f>
        <v>94.14335664335664</v>
      </c>
      <c r="AN10" s="105">
        <v>120.92971030765776</v>
      </c>
      <c r="AO10" s="96">
        <v>74</v>
      </c>
      <c r="AP10" s="96">
        <v>57</v>
      </c>
      <c r="AQ10" s="106">
        <f aca="true" t="shared" si="11" ref="AQ10:AQ30">AP10/AO10*100</f>
        <v>77.02702702702703</v>
      </c>
      <c r="AR10" s="96">
        <v>673.6</v>
      </c>
      <c r="AS10" s="96">
        <v>702.1</v>
      </c>
      <c r="AT10" s="106">
        <f aca="true" t="shared" si="12" ref="AT10:AT32">AS10/AR10*100</f>
        <v>104.2309976247031</v>
      </c>
      <c r="AU10" s="106">
        <v>117.8020134228188</v>
      </c>
      <c r="AV10" s="63">
        <v>29.2</v>
      </c>
      <c r="AW10" s="63">
        <v>34.9</v>
      </c>
      <c r="AX10" s="16">
        <f aca="true" t="shared" si="13" ref="AX10:AX32">AW10/AV10*100</f>
        <v>119.52054794520548</v>
      </c>
      <c r="AY10" s="96">
        <v>100.30552120462647</v>
      </c>
      <c r="AZ10" s="69"/>
      <c r="BA10" s="71">
        <v>157</v>
      </c>
      <c r="BB10" s="70"/>
      <c r="BC10" s="110">
        <v>6265</v>
      </c>
      <c r="BD10" s="110">
        <v>5101.3</v>
      </c>
      <c r="BE10" s="111">
        <f aca="true" t="shared" si="14" ref="BE10:BE30">BD10/BC10*100</f>
        <v>81.42537909018355</v>
      </c>
      <c r="BF10" s="149">
        <v>18067</v>
      </c>
      <c r="BG10" s="97">
        <v>15470</v>
      </c>
      <c r="BH10" s="104">
        <f aca="true" t="shared" si="15" ref="BH10:BH30">BG10/BF10*100</f>
        <v>85.6257264626114</v>
      </c>
      <c r="BI10" s="104">
        <v>1105</v>
      </c>
      <c r="BJ10" s="148">
        <v>32</v>
      </c>
      <c r="BK10" s="61">
        <v>32</v>
      </c>
      <c r="BL10" s="73">
        <f aca="true" t="shared" si="16" ref="BL10:BL30">BK10/BJ10*100</f>
        <v>100</v>
      </c>
      <c r="BM10" s="73">
        <v>91.42857142857143</v>
      </c>
      <c r="BN10" s="148">
        <v>50</v>
      </c>
      <c r="BO10" s="61">
        <v>49</v>
      </c>
      <c r="BP10" s="73">
        <f>BO10/BN10*100</f>
        <v>98</v>
      </c>
      <c r="BQ10" s="73"/>
    </row>
    <row r="11" spans="1:69" s="58" customFormat="1" ht="18">
      <c r="A11" s="95" t="s">
        <v>4</v>
      </c>
      <c r="B11" s="96">
        <v>47</v>
      </c>
      <c r="C11" s="96">
        <v>66.8</v>
      </c>
      <c r="D11" s="96">
        <f t="shared" si="0"/>
        <v>142.12765957446805</v>
      </c>
      <c r="E11" s="96">
        <v>72.45119305856832</v>
      </c>
      <c r="F11" s="97"/>
      <c r="G11" s="98"/>
      <c r="H11" s="96"/>
      <c r="I11" s="96">
        <v>0</v>
      </c>
      <c r="J11" s="96">
        <v>0</v>
      </c>
      <c r="K11" s="96"/>
      <c r="L11" s="96"/>
      <c r="M11" s="98"/>
      <c r="N11" s="98"/>
      <c r="O11" s="96"/>
      <c r="P11" s="96">
        <v>9</v>
      </c>
      <c r="Q11" s="96">
        <v>11.3</v>
      </c>
      <c r="R11" s="96">
        <f t="shared" si="4"/>
        <v>125.55555555555556</v>
      </c>
      <c r="S11" s="96">
        <v>44.84126984126984</v>
      </c>
      <c r="T11" s="97"/>
      <c r="U11" s="97"/>
      <c r="V11" s="99"/>
      <c r="W11" s="96">
        <v>0</v>
      </c>
      <c r="X11" s="96">
        <v>0</v>
      </c>
      <c r="Y11" s="96"/>
      <c r="Z11" s="96"/>
      <c r="AA11" s="100"/>
      <c r="AB11" s="97"/>
      <c r="AC11" s="99"/>
      <c r="AD11" s="102">
        <v>1559</v>
      </c>
      <c r="AE11" s="96">
        <v>1419.3</v>
      </c>
      <c r="AF11" s="96">
        <f t="shared" si="8"/>
        <v>91.03912764592688</v>
      </c>
      <c r="AG11" s="96">
        <v>53.850240398468564</v>
      </c>
      <c r="AH11" s="104"/>
      <c r="AI11" s="97"/>
      <c r="AJ11" s="104"/>
      <c r="AK11" s="105">
        <v>51</v>
      </c>
      <c r="AL11" s="105">
        <v>63</v>
      </c>
      <c r="AM11" s="105">
        <f t="shared" si="10"/>
        <v>123.52941176470588</v>
      </c>
      <c r="AN11" s="105">
        <v>88.73239436619718</v>
      </c>
      <c r="AO11" s="96"/>
      <c r="AP11" s="96">
        <v>0</v>
      </c>
      <c r="AQ11" s="106"/>
      <c r="AR11" s="96">
        <v>55.3</v>
      </c>
      <c r="AS11" s="96">
        <v>57.1</v>
      </c>
      <c r="AT11" s="106">
        <f t="shared" si="12"/>
        <v>103.25497287522604</v>
      </c>
      <c r="AU11" s="106">
        <v>51.07334525939178</v>
      </c>
      <c r="AV11" s="63"/>
      <c r="AW11" s="63"/>
      <c r="AX11" s="16"/>
      <c r="AY11" s="96"/>
      <c r="AZ11" s="69"/>
      <c r="BA11" s="70"/>
      <c r="BB11" s="70"/>
      <c r="BC11" s="110">
        <v>1263</v>
      </c>
      <c r="BD11" s="110">
        <v>2240</v>
      </c>
      <c r="BE11" s="111">
        <f t="shared" si="14"/>
        <v>177.35550277117972</v>
      </c>
      <c r="BF11" s="149">
        <v>50</v>
      </c>
      <c r="BG11" s="97">
        <v>50</v>
      </c>
      <c r="BH11" s="104">
        <f t="shared" si="15"/>
        <v>100</v>
      </c>
      <c r="BI11" s="104">
        <v>37.03703703703704</v>
      </c>
      <c r="BJ11" s="148">
        <v>7</v>
      </c>
      <c r="BK11" s="61"/>
      <c r="BL11" s="73"/>
      <c r="BM11" s="73"/>
      <c r="BN11" s="148"/>
      <c r="BO11" s="61"/>
      <c r="BP11" s="73"/>
      <c r="BQ11" s="73"/>
    </row>
    <row r="12" spans="1:69" s="58" customFormat="1" ht="18">
      <c r="A12" s="95" t="s">
        <v>5</v>
      </c>
      <c r="B12" s="96">
        <v>111</v>
      </c>
      <c r="C12" s="96">
        <v>226.4</v>
      </c>
      <c r="D12" s="96">
        <f t="shared" si="0"/>
        <v>203.96396396396398</v>
      </c>
      <c r="E12" s="96">
        <v>105.10677808727948</v>
      </c>
      <c r="F12" s="97">
        <v>3</v>
      </c>
      <c r="G12" s="98">
        <v>11.4</v>
      </c>
      <c r="H12" s="96">
        <f t="shared" si="1"/>
        <v>380</v>
      </c>
      <c r="I12" s="96">
        <v>0</v>
      </c>
      <c r="J12" s="96">
        <v>0</v>
      </c>
      <c r="K12" s="96"/>
      <c r="L12" s="96"/>
      <c r="M12" s="98"/>
      <c r="N12" s="98"/>
      <c r="O12" s="96"/>
      <c r="P12" s="96">
        <v>23</v>
      </c>
      <c r="Q12" s="96">
        <v>23</v>
      </c>
      <c r="R12" s="96">
        <f t="shared" si="4"/>
        <v>100</v>
      </c>
      <c r="S12" s="96">
        <v>66.0919540229885</v>
      </c>
      <c r="T12" s="97">
        <v>2</v>
      </c>
      <c r="U12" s="97">
        <v>3.5</v>
      </c>
      <c r="V12" s="99">
        <f t="shared" si="5"/>
        <v>175</v>
      </c>
      <c r="W12" s="96">
        <v>0</v>
      </c>
      <c r="X12" s="96">
        <v>0</v>
      </c>
      <c r="Y12" s="96"/>
      <c r="Z12" s="96"/>
      <c r="AA12" s="100"/>
      <c r="AB12" s="97"/>
      <c r="AC12" s="99"/>
      <c r="AD12" s="102">
        <v>2618</v>
      </c>
      <c r="AE12" s="96">
        <v>2376</v>
      </c>
      <c r="AF12" s="96">
        <f t="shared" si="8"/>
        <v>90.75630252100841</v>
      </c>
      <c r="AG12" s="96">
        <v>96.66576465628444</v>
      </c>
      <c r="AH12" s="104">
        <v>307</v>
      </c>
      <c r="AI12" s="97">
        <v>208.5</v>
      </c>
      <c r="AJ12" s="104">
        <f t="shared" si="9"/>
        <v>67.91530944625407</v>
      </c>
      <c r="AK12" s="105">
        <v>140</v>
      </c>
      <c r="AL12" s="105">
        <v>88</v>
      </c>
      <c r="AM12" s="105">
        <f t="shared" si="10"/>
        <v>62.857142857142854</v>
      </c>
      <c r="AN12" s="105">
        <v>157.14285714285714</v>
      </c>
      <c r="AO12" s="96">
        <v>19</v>
      </c>
      <c r="AP12" s="96">
        <v>11</v>
      </c>
      <c r="AQ12" s="106">
        <f t="shared" si="11"/>
        <v>57.89473684210527</v>
      </c>
      <c r="AR12" s="96">
        <v>167.6</v>
      </c>
      <c r="AS12" s="96">
        <v>176.7</v>
      </c>
      <c r="AT12" s="106">
        <f t="shared" si="12"/>
        <v>105.42959427207637</v>
      </c>
      <c r="AU12" s="106">
        <v>93.39323467230443</v>
      </c>
      <c r="AV12" s="63"/>
      <c r="AW12" s="63">
        <v>0.7</v>
      </c>
      <c r="AX12" s="16"/>
      <c r="AY12" s="96"/>
      <c r="AZ12" s="69"/>
      <c r="BA12" s="70">
        <v>4.5</v>
      </c>
      <c r="BB12" s="70"/>
      <c r="BC12" s="110">
        <v>500</v>
      </c>
      <c r="BD12" s="110">
        <v>250</v>
      </c>
      <c r="BE12" s="111">
        <f t="shared" si="14"/>
        <v>50</v>
      </c>
      <c r="BF12" s="149">
        <v>793</v>
      </c>
      <c r="BG12" s="97">
        <v>0</v>
      </c>
      <c r="BH12" s="104">
        <f t="shared" si="15"/>
        <v>0</v>
      </c>
      <c r="BI12" s="104">
        <v>0</v>
      </c>
      <c r="BJ12" s="148">
        <v>12</v>
      </c>
      <c r="BK12" s="61">
        <v>14</v>
      </c>
      <c r="BL12" s="73">
        <f t="shared" si="16"/>
        <v>116.66666666666667</v>
      </c>
      <c r="BM12" s="73">
        <v>140</v>
      </c>
      <c r="BN12" s="148"/>
      <c r="BO12" s="61"/>
      <c r="BP12" s="73"/>
      <c r="BQ12" s="73"/>
    </row>
    <row r="13" spans="1:69" s="58" customFormat="1" ht="18">
      <c r="A13" s="95" t="s">
        <v>6</v>
      </c>
      <c r="B13" s="96">
        <v>21</v>
      </c>
      <c r="C13" s="96">
        <v>25.9</v>
      </c>
      <c r="D13" s="96">
        <f t="shared" si="0"/>
        <v>123.33333333333331</v>
      </c>
      <c r="E13" s="96">
        <v>104.43548387096774</v>
      </c>
      <c r="F13" s="97">
        <v>3</v>
      </c>
      <c r="G13" s="98">
        <v>4.3</v>
      </c>
      <c r="H13" s="96">
        <f t="shared" si="1"/>
        <v>143.33333333333334</v>
      </c>
      <c r="I13" s="96">
        <v>2385</v>
      </c>
      <c r="J13" s="96">
        <v>2571.5</v>
      </c>
      <c r="K13" s="96">
        <f t="shared" si="2"/>
        <v>107.81970649895179</v>
      </c>
      <c r="L13" s="96">
        <v>105.52774130006566</v>
      </c>
      <c r="M13" s="98">
        <v>170</v>
      </c>
      <c r="N13" s="98">
        <v>186.2</v>
      </c>
      <c r="O13" s="96">
        <f t="shared" si="3"/>
        <v>109.52941176470587</v>
      </c>
      <c r="P13" s="96">
        <v>11</v>
      </c>
      <c r="Q13" s="96">
        <v>11</v>
      </c>
      <c r="R13" s="96">
        <f t="shared" si="4"/>
        <v>100</v>
      </c>
      <c r="S13" s="96">
        <v>137.5</v>
      </c>
      <c r="T13" s="97">
        <v>1.5</v>
      </c>
      <c r="U13" s="97">
        <v>1</v>
      </c>
      <c r="V13" s="99">
        <f t="shared" si="5"/>
        <v>66.66666666666666</v>
      </c>
      <c r="W13" s="96">
        <v>150</v>
      </c>
      <c r="X13" s="96">
        <v>177.3</v>
      </c>
      <c r="Y13" s="96">
        <f t="shared" si="6"/>
        <v>118.20000000000002</v>
      </c>
      <c r="Z13" s="96">
        <v>111.43934632306724</v>
      </c>
      <c r="AA13" s="100">
        <v>13</v>
      </c>
      <c r="AB13" s="97">
        <v>19.8</v>
      </c>
      <c r="AC13" s="99">
        <f t="shared" si="7"/>
        <v>152.30769230769232</v>
      </c>
      <c r="AD13" s="102">
        <v>9459</v>
      </c>
      <c r="AE13" s="96">
        <v>9245.6</v>
      </c>
      <c r="AF13" s="96">
        <f t="shared" si="8"/>
        <v>97.74394756316735</v>
      </c>
      <c r="AG13" s="96">
        <v>115.01080452966129</v>
      </c>
      <c r="AH13" s="104">
        <v>1038</v>
      </c>
      <c r="AI13" s="97">
        <v>850.9</v>
      </c>
      <c r="AJ13" s="104">
        <f t="shared" si="9"/>
        <v>81.97495183044316</v>
      </c>
      <c r="AK13" s="105">
        <v>286</v>
      </c>
      <c r="AL13" s="105">
        <v>326.5</v>
      </c>
      <c r="AM13" s="105">
        <f t="shared" si="10"/>
        <v>114.16083916083917</v>
      </c>
      <c r="AN13" s="105">
        <v>106.66448872917347</v>
      </c>
      <c r="AO13" s="96">
        <v>36</v>
      </c>
      <c r="AP13" s="96">
        <v>35</v>
      </c>
      <c r="AQ13" s="106">
        <f t="shared" si="11"/>
        <v>97.22222222222221</v>
      </c>
      <c r="AR13" s="96">
        <v>554.5</v>
      </c>
      <c r="AS13" s="96">
        <v>584</v>
      </c>
      <c r="AT13" s="106">
        <f t="shared" si="12"/>
        <v>105.32010820559061</v>
      </c>
      <c r="AU13" s="106">
        <v>121.54006243496356</v>
      </c>
      <c r="AV13" s="63">
        <v>48.2</v>
      </c>
      <c r="AW13" s="63">
        <v>57.8</v>
      </c>
      <c r="AX13" s="16">
        <f t="shared" si="13"/>
        <v>119.91701244813278</v>
      </c>
      <c r="AY13" s="96">
        <v>100.02677376171351</v>
      </c>
      <c r="AZ13" s="69"/>
      <c r="BA13" s="70"/>
      <c r="BB13" s="70"/>
      <c r="BC13" s="110">
        <v>4900</v>
      </c>
      <c r="BD13" s="110">
        <v>5400</v>
      </c>
      <c r="BE13" s="111">
        <f t="shared" si="14"/>
        <v>110.20408163265304</v>
      </c>
      <c r="BF13" s="149">
        <v>1110</v>
      </c>
      <c r="BG13" s="97">
        <v>9710.8</v>
      </c>
      <c r="BH13" s="104">
        <f t="shared" si="15"/>
        <v>874.8468468468468</v>
      </c>
      <c r="BI13" s="104">
        <v>243.6654706044714</v>
      </c>
      <c r="BJ13" s="148">
        <v>2</v>
      </c>
      <c r="BK13" s="61">
        <v>6</v>
      </c>
      <c r="BL13" s="73">
        <f t="shared" si="16"/>
        <v>300</v>
      </c>
      <c r="BM13" s="73"/>
      <c r="BN13" s="148"/>
      <c r="BO13" s="61"/>
      <c r="BP13" s="73"/>
      <c r="BQ13" s="73"/>
    </row>
    <row r="14" spans="1:69" s="58" customFormat="1" ht="18">
      <c r="A14" s="95" t="s">
        <v>7</v>
      </c>
      <c r="B14" s="96">
        <v>74</v>
      </c>
      <c r="C14" s="96">
        <v>92.4</v>
      </c>
      <c r="D14" s="96">
        <f t="shared" si="0"/>
        <v>124.86486486486487</v>
      </c>
      <c r="E14" s="96">
        <v>84.46069469835467</v>
      </c>
      <c r="F14" s="97">
        <v>5</v>
      </c>
      <c r="G14" s="98">
        <v>4.7</v>
      </c>
      <c r="H14" s="96">
        <f t="shared" si="1"/>
        <v>94</v>
      </c>
      <c r="I14" s="96">
        <v>621</v>
      </c>
      <c r="J14" s="96">
        <v>550.5</v>
      </c>
      <c r="K14" s="96">
        <f t="shared" si="2"/>
        <v>88.64734299516908</v>
      </c>
      <c r="L14" s="96">
        <v>92.67676767676768</v>
      </c>
      <c r="M14" s="98">
        <v>76</v>
      </c>
      <c r="N14" s="98">
        <v>25.1</v>
      </c>
      <c r="O14" s="96">
        <f t="shared" si="3"/>
        <v>33.026315789473685</v>
      </c>
      <c r="P14" s="96">
        <v>20</v>
      </c>
      <c r="Q14" s="96">
        <v>20</v>
      </c>
      <c r="R14" s="96">
        <f t="shared" si="4"/>
        <v>100</v>
      </c>
      <c r="S14" s="96">
        <v>90.9090909090909</v>
      </c>
      <c r="T14" s="97">
        <v>1</v>
      </c>
      <c r="U14" s="97">
        <v>1</v>
      </c>
      <c r="V14" s="99">
        <f t="shared" si="5"/>
        <v>100</v>
      </c>
      <c r="W14" s="96">
        <v>62</v>
      </c>
      <c r="X14" s="96">
        <v>44.1</v>
      </c>
      <c r="Y14" s="96">
        <f t="shared" si="6"/>
        <v>71.12903225806451</v>
      </c>
      <c r="Z14" s="96">
        <v>89.63414634146339</v>
      </c>
      <c r="AA14" s="100">
        <v>7</v>
      </c>
      <c r="AB14" s="97">
        <v>26.4</v>
      </c>
      <c r="AC14" s="99">
        <f t="shared" si="7"/>
        <v>377.1428571428571</v>
      </c>
      <c r="AD14" s="102">
        <v>6315</v>
      </c>
      <c r="AE14" s="96">
        <v>5922.7</v>
      </c>
      <c r="AF14" s="96">
        <f t="shared" si="8"/>
        <v>93.78780680918449</v>
      </c>
      <c r="AG14" s="96">
        <v>100.72251924314213</v>
      </c>
      <c r="AH14" s="104">
        <v>526</v>
      </c>
      <c r="AI14" s="97">
        <v>395.4</v>
      </c>
      <c r="AJ14" s="104">
        <f t="shared" si="9"/>
        <v>75.17110266159696</v>
      </c>
      <c r="AK14" s="105">
        <v>255</v>
      </c>
      <c r="AL14" s="105">
        <v>264</v>
      </c>
      <c r="AM14" s="105">
        <f t="shared" si="10"/>
        <v>103.5294117647059</v>
      </c>
      <c r="AN14" s="105">
        <v>94.6236559139785</v>
      </c>
      <c r="AO14" s="96">
        <v>25</v>
      </c>
      <c r="AP14" s="96">
        <v>23</v>
      </c>
      <c r="AQ14" s="106">
        <f t="shared" si="11"/>
        <v>92</v>
      </c>
      <c r="AR14" s="96">
        <v>427.9</v>
      </c>
      <c r="AS14" s="96">
        <v>458.6</v>
      </c>
      <c r="AT14" s="106">
        <f t="shared" si="12"/>
        <v>107.17457349848097</v>
      </c>
      <c r="AU14" s="106">
        <v>70.82625482625483</v>
      </c>
      <c r="AV14" s="63"/>
      <c r="AW14" s="63">
        <v>6.9</v>
      </c>
      <c r="AX14" s="16"/>
      <c r="AY14" s="96"/>
      <c r="AZ14" s="69"/>
      <c r="BA14" s="70"/>
      <c r="BB14" s="70"/>
      <c r="BC14" s="110">
        <v>4815</v>
      </c>
      <c r="BD14" s="110">
        <v>4959</v>
      </c>
      <c r="BE14" s="111">
        <f t="shared" si="14"/>
        <v>102.99065420560747</v>
      </c>
      <c r="BF14" s="149">
        <v>1138</v>
      </c>
      <c r="BG14" s="97">
        <v>430</v>
      </c>
      <c r="BH14" s="104">
        <f t="shared" si="15"/>
        <v>37.78558875219684</v>
      </c>
      <c r="BI14" s="104">
        <v>64.17910447761194</v>
      </c>
      <c r="BJ14" s="148">
        <v>9</v>
      </c>
      <c r="BK14" s="61"/>
      <c r="BL14" s="73">
        <f t="shared" si="16"/>
        <v>0</v>
      </c>
      <c r="BM14" s="73">
        <v>0</v>
      </c>
      <c r="BN14" s="148"/>
      <c r="BO14" s="61"/>
      <c r="BP14" s="73"/>
      <c r="BQ14" s="73"/>
    </row>
    <row r="15" spans="1:69" s="58" customFormat="1" ht="18">
      <c r="A15" s="95" t="s">
        <v>8</v>
      </c>
      <c r="B15" s="96">
        <v>187</v>
      </c>
      <c r="C15" s="96">
        <v>289.1</v>
      </c>
      <c r="D15" s="96">
        <f t="shared" si="0"/>
        <v>154.59893048128345</v>
      </c>
      <c r="E15" s="96">
        <v>77.98759104397087</v>
      </c>
      <c r="F15" s="97">
        <v>11</v>
      </c>
      <c r="G15" s="98">
        <v>21.3</v>
      </c>
      <c r="H15" s="96">
        <f t="shared" si="1"/>
        <v>193.63636363636365</v>
      </c>
      <c r="I15" s="96">
        <v>868</v>
      </c>
      <c r="J15" s="96">
        <v>855.2</v>
      </c>
      <c r="K15" s="96">
        <f t="shared" si="2"/>
        <v>98.52534562211981</v>
      </c>
      <c r="L15" s="96">
        <v>103.73605046094127</v>
      </c>
      <c r="M15" s="98">
        <v>73</v>
      </c>
      <c r="N15" s="98">
        <v>78.3</v>
      </c>
      <c r="O15" s="96">
        <f t="shared" si="3"/>
        <v>107.26027397260273</v>
      </c>
      <c r="P15" s="96">
        <v>58</v>
      </c>
      <c r="Q15" s="96">
        <v>102.2</v>
      </c>
      <c r="R15" s="96">
        <f t="shared" si="4"/>
        <v>176.20689655172416</v>
      </c>
      <c r="S15" s="96">
        <v>115.34988713318286</v>
      </c>
      <c r="T15" s="97">
        <v>2</v>
      </c>
      <c r="U15" s="97">
        <v>15.8</v>
      </c>
      <c r="V15" s="99">
        <f t="shared" si="5"/>
        <v>790</v>
      </c>
      <c r="W15" s="96">
        <v>42</v>
      </c>
      <c r="X15" s="96">
        <v>36.1</v>
      </c>
      <c r="Y15" s="96">
        <f t="shared" si="6"/>
        <v>85.95238095238096</v>
      </c>
      <c r="Z15" s="96"/>
      <c r="AA15" s="100">
        <v>4</v>
      </c>
      <c r="AB15" s="97">
        <v>3</v>
      </c>
      <c r="AC15" s="99">
        <f t="shared" si="7"/>
        <v>75</v>
      </c>
      <c r="AD15" s="102">
        <v>208811</v>
      </c>
      <c r="AE15" s="96">
        <v>182524.1</v>
      </c>
      <c r="AF15" s="96">
        <f t="shared" si="8"/>
        <v>87.41115171135621</v>
      </c>
      <c r="AG15" s="96">
        <v>92.26114903209957</v>
      </c>
      <c r="AH15" s="104">
        <v>21145</v>
      </c>
      <c r="AI15" s="97">
        <v>15624.3</v>
      </c>
      <c r="AJ15" s="104">
        <f t="shared" si="9"/>
        <v>73.89122724048238</v>
      </c>
      <c r="AK15" s="105">
        <v>1780</v>
      </c>
      <c r="AL15" s="105">
        <v>1722.97</v>
      </c>
      <c r="AM15" s="105">
        <f t="shared" si="10"/>
        <v>96.79606741573033</v>
      </c>
      <c r="AN15" s="105">
        <v>94.69990106628559</v>
      </c>
      <c r="AO15" s="96">
        <v>152</v>
      </c>
      <c r="AP15" s="96">
        <v>233.02</v>
      </c>
      <c r="AQ15" s="106">
        <f t="shared" si="11"/>
        <v>153.30263157894737</v>
      </c>
      <c r="AR15" s="96">
        <v>1801.3</v>
      </c>
      <c r="AS15" s="96">
        <v>1918.5</v>
      </c>
      <c r="AT15" s="106">
        <f t="shared" si="12"/>
        <v>106.50641203575195</v>
      </c>
      <c r="AU15" s="106">
        <v>107.56335501233461</v>
      </c>
      <c r="AV15" s="63">
        <v>183.4</v>
      </c>
      <c r="AW15" s="63">
        <v>218.6</v>
      </c>
      <c r="AX15" s="16">
        <f t="shared" si="13"/>
        <v>119.19302071973827</v>
      </c>
      <c r="AY15" s="96">
        <v>100.80753701211307</v>
      </c>
      <c r="AZ15" s="69"/>
      <c r="BA15" s="70"/>
      <c r="BB15" s="70"/>
      <c r="BC15" s="110">
        <v>5200</v>
      </c>
      <c r="BD15" s="110">
        <v>6600.2</v>
      </c>
      <c r="BE15" s="111">
        <f t="shared" si="14"/>
        <v>126.92692307692309</v>
      </c>
      <c r="BF15" s="149">
        <v>15450</v>
      </c>
      <c r="BG15" s="97">
        <v>4160</v>
      </c>
      <c r="BH15" s="104">
        <f t="shared" si="15"/>
        <v>26.925566343042075</v>
      </c>
      <c r="BI15" s="104">
        <v>64.74506630143809</v>
      </c>
      <c r="BJ15" s="148">
        <v>25</v>
      </c>
      <c r="BK15" s="61">
        <v>36</v>
      </c>
      <c r="BL15" s="73">
        <f t="shared" si="16"/>
        <v>144</v>
      </c>
      <c r="BM15" s="73">
        <v>102.85714285714285</v>
      </c>
      <c r="BN15" s="148">
        <v>650</v>
      </c>
      <c r="BO15" s="61">
        <v>509</v>
      </c>
      <c r="BP15" s="73">
        <f>BO15/BN15*100</f>
        <v>78.3076923076923</v>
      </c>
      <c r="BQ15" s="73">
        <v>88.06228373702422</v>
      </c>
    </row>
    <row r="16" spans="1:69" s="58" customFormat="1" ht="18">
      <c r="A16" s="95" t="s">
        <v>9</v>
      </c>
      <c r="B16" s="96">
        <v>40</v>
      </c>
      <c r="C16" s="96">
        <v>46.8</v>
      </c>
      <c r="D16" s="96">
        <f t="shared" si="0"/>
        <v>117</v>
      </c>
      <c r="E16" s="96">
        <v>40.90909090909091</v>
      </c>
      <c r="F16" s="97"/>
      <c r="G16" s="98"/>
      <c r="H16" s="96"/>
      <c r="I16" s="96">
        <v>10</v>
      </c>
      <c r="J16" s="96">
        <v>29.9</v>
      </c>
      <c r="K16" s="96">
        <f t="shared" si="2"/>
        <v>299</v>
      </c>
      <c r="L16" s="96">
        <v>31.87633262260128</v>
      </c>
      <c r="M16" s="98"/>
      <c r="N16" s="98"/>
      <c r="O16" s="96"/>
      <c r="P16" s="96">
        <v>7</v>
      </c>
      <c r="Q16" s="96">
        <v>5.7</v>
      </c>
      <c r="R16" s="96">
        <f t="shared" si="4"/>
        <v>81.42857142857143</v>
      </c>
      <c r="S16" s="96">
        <v>38.513513513513516</v>
      </c>
      <c r="T16" s="97"/>
      <c r="U16" s="97"/>
      <c r="V16" s="99"/>
      <c r="W16" s="96">
        <v>0</v>
      </c>
      <c r="X16" s="96">
        <v>0</v>
      </c>
      <c r="Y16" s="96"/>
      <c r="Z16" s="96"/>
      <c r="AA16" s="100"/>
      <c r="AB16" s="97"/>
      <c r="AC16" s="99"/>
      <c r="AD16" s="102">
        <v>1353</v>
      </c>
      <c r="AE16" s="96">
        <v>1216.4</v>
      </c>
      <c r="AF16" s="96">
        <f t="shared" si="8"/>
        <v>89.90391722099041</v>
      </c>
      <c r="AG16" s="96">
        <v>58.2217042003049</v>
      </c>
      <c r="AH16" s="104"/>
      <c r="AI16" s="97"/>
      <c r="AJ16" s="104"/>
      <c r="AK16" s="105">
        <v>38</v>
      </c>
      <c r="AL16" s="105">
        <v>31.5</v>
      </c>
      <c r="AM16" s="105">
        <f t="shared" si="10"/>
        <v>82.89473684210526</v>
      </c>
      <c r="AN16" s="105">
        <v>47.72727272727273</v>
      </c>
      <c r="AO16" s="96"/>
      <c r="AP16" s="96">
        <v>0</v>
      </c>
      <c r="AQ16" s="106"/>
      <c r="AR16" s="96">
        <v>48.6</v>
      </c>
      <c r="AS16" s="96">
        <v>50.9</v>
      </c>
      <c r="AT16" s="106">
        <f t="shared" si="12"/>
        <v>104.73251028806582</v>
      </c>
      <c r="AU16" s="106">
        <v>55.50708833151582</v>
      </c>
      <c r="AV16" s="63"/>
      <c r="AW16" s="63"/>
      <c r="AX16" s="16"/>
      <c r="AY16" s="96"/>
      <c r="AZ16" s="69"/>
      <c r="BA16" s="70"/>
      <c r="BB16" s="70"/>
      <c r="BC16" s="110">
        <v>1511</v>
      </c>
      <c r="BD16" s="110">
        <v>1708</v>
      </c>
      <c r="BE16" s="111">
        <f t="shared" si="14"/>
        <v>113.03772336201192</v>
      </c>
      <c r="BF16" s="149">
        <v>0</v>
      </c>
      <c r="BG16" s="97">
        <v>0</v>
      </c>
      <c r="BH16" s="104"/>
      <c r="BI16" s="104">
        <v>0</v>
      </c>
      <c r="BJ16" s="148">
        <v>6</v>
      </c>
      <c r="BK16" s="61"/>
      <c r="BL16" s="73">
        <f t="shared" si="16"/>
        <v>0</v>
      </c>
      <c r="BM16" s="73">
        <v>0</v>
      </c>
      <c r="BN16" s="148"/>
      <c r="BO16" s="61"/>
      <c r="BP16" s="73"/>
      <c r="BQ16" s="73"/>
    </row>
    <row r="17" spans="1:69" s="58" customFormat="1" ht="18">
      <c r="A17" s="95" t="s">
        <v>10</v>
      </c>
      <c r="B17" s="96">
        <v>28</v>
      </c>
      <c r="C17" s="96">
        <v>36.3</v>
      </c>
      <c r="D17" s="96">
        <f t="shared" si="0"/>
        <v>129.64285714285714</v>
      </c>
      <c r="E17" s="96">
        <v>61.839863713798984</v>
      </c>
      <c r="F17" s="97"/>
      <c r="G17" s="98"/>
      <c r="H17" s="96"/>
      <c r="I17" s="96">
        <v>0</v>
      </c>
      <c r="J17" s="96">
        <v>0</v>
      </c>
      <c r="K17" s="96"/>
      <c r="L17" s="96"/>
      <c r="M17" s="98"/>
      <c r="N17" s="98"/>
      <c r="O17" s="96"/>
      <c r="P17" s="96">
        <v>9</v>
      </c>
      <c r="Q17" s="96">
        <v>9</v>
      </c>
      <c r="R17" s="96">
        <f t="shared" si="4"/>
        <v>100</v>
      </c>
      <c r="S17" s="96">
        <v>42.45283018867924</v>
      </c>
      <c r="T17" s="97"/>
      <c r="U17" s="97"/>
      <c r="V17" s="99"/>
      <c r="W17" s="96">
        <v>0</v>
      </c>
      <c r="X17" s="96">
        <v>0</v>
      </c>
      <c r="Y17" s="96"/>
      <c r="Z17" s="96"/>
      <c r="AA17" s="100"/>
      <c r="AB17" s="97"/>
      <c r="AC17" s="99"/>
      <c r="AD17" s="102">
        <v>1379</v>
      </c>
      <c r="AE17" s="96">
        <v>1338.4</v>
      </c>
      <c r="AF17" s="96">
        <f t="shared" si="8"/>
        <v>97.05583756345179</v>
      </c>
      <c r="AG17" s="96">
        <v>67.3509562061931</v>
      </c>
      <c r="AH17" s="104"/>
      <c r="AI17" s="97"/>
      <c r="AJ17" s="104"/>
      <c r="AK17" s="105">
        <v>54</v>
      </c>
      <c r="AL17" s="105">
        <v>65.2</v>
      </c>
      <c r="AM17" s="105">
        <f t="shared" si="10"/>
        <v>120.74074074074075</v>
      </c>
      <c r="AN17" s="105">
        <v>57.95555555555556</v>
      </c>
      <c r="AO17" s="96"/>
      <c r="AP17" s="96">
        <v>0</v>
      </c>
      <c r="AQ17" s="106"/>
      <c r="AR17" s="96">
        <v>100.8</v>
      </c>
      <c r="AS17" s="96">
        <v>106.4</v>
      </c>
      <c r="AT17" s="106">
        <f t="shared" si="12"/>
        <v>105.55555555555556</v>
      </c>
      <c r="AU17" s="106">
        <v>70.37037037037038</v>
      </c>
      <c r="AV17" s="63"/>
      <c r="AW17" s="63"/>
      <c r="AX17" s="16"/>
      <c r="AY17" s="96"/>
      <c r="AZ17" s="69"/>
      <c r="BA17" s="70"/>
      <c r="BB17" s="70"/>
      <c r="BC17" s="110">
        <v>0</v>
      </c>
      <c r="BD17" s="110"/>
      <c r="BE17" s="111"/>
      <c r="BF17" s="149">
        <v>0</v>
      </c>
      <c r="BG17" s="97">
        <v>0</v>
      </c>
      <c r="BH17" s="104"/>
      <c r="BI17" s="104">
        <v>0</v>
      </c>
      <c r="BJ17" s="148">
        <v>4</v>
      </c>
      <c r="BK17" s="61">
        <v>2</v>
      </c>
      <c r="BL17" s="73">
        <f t="shared" si="16"/>
        <v>50</v>
      </c>
      <c r="BM17" s="73">
        <v>50</v>
      </c>
      <c r="BN17" s="148"/>
      <c r="BO17" s="61"/>
      <c r="BP17" s="73"/>
      <c r="BQ17" s="73"/>
    </row>
    <row r="18" spans="1:69" s="58" customFormat="1" ht="18">
      <c r="A18" s="95" t="s">
        <v>11</v>
      </c>
      <c r="B18" s="96">
        <v>97</v>
      </c>
      <c r="C18" s="96">
        <v>107.9</v>
      </c>
      <c r="D18" s="96">
        <f t="shared" si="0"/>
        <v>111.23711340206187</v>
      </c>
      <c r="E18" s="96">
        <v>63.997627520759195</v>
      </c>
      <c r="F18" s="97">
        <v>3</v>
      </c>
      <c r="G18" s="98">
        <v>3.6</v>
      </c>
      <c r="H18" s="96">
        <f t="shared" si="1"/>
        <v>120</v>
      </c>
      <c r="I18" s="96">
        <v>2485</v>
      </c>
      <c r="J18" s="96">
        <v>3325.2</v>
      </c>
      <c r="K18" s="96">
        <f t="shared" si="2"/>
        <v>133.81086519114686</v>
      </c>
      <c r="L18" s="96">
        <v>179.4011329916374</v>
      </c>
      <c r="M18" s="98">
        <v>246</v>
      </c>
      <c r="N18" s="98">
        <v>401</v>
      </c>
      <c r="O18" s="96">
        <f t="shared" si="3"/>
        <v>163.0081300813008</v>
      </c>
      <c r="P18" s="96">
        <v>14</v>
      </c>
      <c r="Q18" s="96">
        <v>16.2</v>
      </c>
      <c r="R18" s="96">
        <f t="shared" si="4"/>
        <v>115.71428571428571</v>
      </c>
      <c r="S18" s="96">
        <v>87.09677419354837</v>
      </c>
      <c r="T18" s="97">
        <v>1</v>
      </c>
      <c r="U18" s="97"/>
      <c r="V18" s="99">
        <f t="shared" si="5"/>
        <v>0</v>
      </c>
      <c r="W18" s="96">
        <v>163</v>
      </c>
      <c r="X18" s="96">
        <v>144</v>
      </c>
      <c r="Y18" s="96">
        <f t="shared" si="6"/>
        <v>88.34355828220859</v>
      </c>
      <c r="Z18" s="96">
        <v>146.63951120162932</v>
      </c>
      <c r="AA18" s="100">
        <v>17</v>
      </c>
      <c r="AB18" s="97">
        <v>2.3</v>
      </c>
      <c r="AC18" s="99">
        <f t="shared" si="7"/>
        <v>13.529411764705882</v>
      </c>
      <c r="AD18" s="102">
        <v>6320</v>
      </c>
      <c r="AE18" s="96">
        <v>7228.9</v>
      </c>
      <c r="AF18" s="96">
        <f t="shared" si="8"/>
        <v>114.38132911392404</v>
      </c>
      <c r="AG18" s="96">
        <v>122.95015788811318</v>
      </c>
      <c r="AH18" s="104">
        <v>690</v>
      </c>
      <c r="AI18" s="97">
        <v>865.1</v>
      </c>
      <c r="AJ18" s="104">
        <f t="shared" si="9"/>
        <v>125.3768115942029</v>
      </c>
      <c r="AK18" s="105">
        <v>197</v>
      </c>
      <c r="AL18" s="105">
        <v>307.1</v>
      </c>
      <c r="AM18" s="105">
        <f t="shared" si="10"/>
        <v>155.88832487309645</v>
      </c>
      <c r="AN18" s="105">
        <v>130.62526584432158</v>
      </c>
      <c r="AO18" s="96">
        <v>25</v>
      </c>
      <c r="AP18" s="96">
        <v>62.7</v>
      </c>
      <c r="AQ18" s="106">
        <f t="shared" si="11"/>
        <v>250.8</v>
      </c>
      <c r="AR18" s="96">
        <v>383.7</v>
      </c>
      <c r="AS18" s="96">
        <v>407.2</v>
      </c>
      <c r="AT18" s="106">
        <f t="shared" si="12"/>
        <v>106.12457649205109</v>
      </c>
      <c r="AU18" s="106">
        <v>104.81338481338483</v>
      </c>
      <c r="AV18" s="63">
        <v>17.1</v>
      </c>
      <c r="AW18" s="63">
        <v>20.5</v>
      </c>
      <c r="AX18" s="16">
        <f t="shared" si="13"/>
        <v>119.8830409356725</v>
      </c>
      <c r="AY18" s="96">
        <v>151.00091369715093</v>
      </c>
      <c r="AZ18" s="69"/>
      <c r="BA18" s="70"/>
      <c r="BB18" s="70"/>
      <c r="BC18" s="110">
        <v>6180</v>
      </c>
      <c r="BD18" s="110">
        <v>6573</v>
      </c>
      <c r="BE18" s="111">
        <f t="shared" si="14"/>
        <v>106.35922330097087</v>
      </c>
      <c r="BF18" s="149">
        <v>1259</v>
      </c>
      <c r="BG18" s="97">
        <v>340</v>
      </c>
      <c r="BH18" s="104">
        <f t="shared" si="15"/>
        <v>27.005559968228752</v>
      </c>
      <c r="BI18" s="104">
        <v>61.81818181818181</v>
      </c>
      <c r="BJ18" s="148">
        <v>9</v>
      </c>
      <c r="BK18" s="61">
        <v>10</v>
      </c>
      <c r="BL18" s="73">
        <f t="shared" si="16"/>
        <v>111.11111111111111</v>
      </c>
      <c r="BM18" s="73">
        <v>100</v>
      </c>
      <c r="BN18" s="148"/>
      <c r="BO18" s="61"/>
      <c r="BP18" s="73"/>
      <c r="BQ18" s="73"/>
    </row>
    <row r="19" spans="1:69" s="58" customFormat="1" ht="18">
      <c r="A19" s="95" t="s">
        <v>12</v>
      </c>
      <c r="B19" s="96">
        <v>91</v>
      </c>
      <c r="C19" s="96">
        <v>98.7</v>
      </c>
      <c r="D19" s="96">
        <f t="shared" si="0"/>
        <v>108.46153846153845</v>
      </c>
      <c r="E19" s="96">
        <v>98.7</v>
      </c>
      <c r="F19" s="97">
        <v>7</v>
      </c>
      <c r="G19" s="98">
        <v>5.8</v>
      </c>
      <c r="H19" s="96">
        <f t="shared" si="1"/>
        <v>82.85714285714285</v>
      </c>
      <c r="I19" s="96">
        <v>40</v>
      </c>
      <c r="J19" s="96">
        <v>63.4</v>
      </c>
      <c r="K19" s="96">
        <f t="shared" si="2"/>
        <v>158.5</v>
      </c>
      <c r="L19" s="96">
        <v>148.47775175644028</v>
      </c>
      <c r="M19" s="101">
        <v>1</v>
      </c>
      <c r="N19" s="98">
        <v>4.1</v>
      </c>
      <c r="O19" s="96">
        <f t="shared" si="3"/>
        <v>409.99999999999994</v>
      </c>
      <c r="P19" s="96">
        <v>15</v>
      </c>
      <c r="Q19" s="96">
        <v>19.3</v>
      </c>
      <c r="R19" s="96">
        <f t="shared" si="4"/>
        <v>128.66666666666666</v>
      </c>
      <c r="S19" s="96">
        <v>88.12785388127855</v>
      </c>
      <c r="T19" s="97">
        <v>1</v>
      </c>
      <c r="U19" s="97">
        <v>0.5</v>
      </c>
      <c r="V19" s="99">
        <f t="shared" si="5"/>
        <v>50</v>
      </c>
      <c r="W19" s="96">
        <v>4330</v>
      </c>
      <c r="X19" s="96">
        <v>4407.6</v>
      </c>
      <c r="Y19" s="96">
        <f t="shared" si="6"/>
        <v>101.79214780600464</v>
      </c>
      <c r="Z19" s="96">
        <v>102.23129377928282</v>
      </c>
      <c r="AA19" s="100">
        <v>445</v>
      </c>
      <c r="AB19" s="97">
        <v>202.5</v>
      </c>
      <c r="AC19" s="99">
        <f t="shared" si="7"/>
        <v>45.50561797752809</v>
      </c>
      <c r="AD19" s="102">
        <v>9450</v>
      </c>
      <c r="AE19" s="96">
        <v>8893.4</v>
      </c>
      <c r="AF19" s="96">
        <f t="shared" si="8"/>
        <v>94.11005291005291</v>
      </c>
      <c r="AG19" s="96">
        <v>103.25217269522753</v>
      </c>
      <c r="AH19" s="104">
        <v>927</v>
      </c>
      <c r="AI19" s="97">
        <v>814.8</v>
      </c>
      <c r="AJ19" s="104">
        <f t="shared" si="9"/>
        <v>87.89644012944984</v>
      </c>
      <c r="AK19" s="105">
        <v>170</v>
      </c>
      <c r="AL19" s="105">
        <v>274.5</v>
      </c>
      <c r="AM19" s="105">
        <f t="shared" si="10"/>
        <v>161.47058823529412</v>
      </c>
      <c r="AN19" s="105">
        <v>120.92511013215858</v>
      </c>
      <c r="AO19" s="96">
        <v>23</v>
      </c>
      <c r="AP19" s="96">
        <v>26.5</v>
      </c>
      <c r="AQ19" s="106">
        <f t="shared" si="11"/>
        <v>115.21739130434783</v>
      </c>
      <c r="AR19" s="96">
        <v>616.4</v>
      </c>
      <c r="AS19" s="96">
        <v>634.7</v>
      </c>
      <c r="AT19" s="106">
        <f t="shared" si="12"/>
        <v>102.96885139519793</v>
      </c>
      <c r="AU19" s="106">
        <v>105.81860620206737</v>
      </c>
      <c r="AV19" s="63">
        <v>62.9</v>
      </c>
      <c r="AW19" s="63">
        <v>49</v>
      </c>
      <c r="AX19" s="16">
        <f t="shared" si="13"/>
        <v>77.90143084260731</v>
      </c>
      <c r="AY19" s="96">
        <v>94.09095650359862</v>
      </c>
      <c r="AZ19" s="69"/>
      <c r="BA19" s="70"/>
      <c r="BB19" s="70"/>
      <c r="BC19" s="110">
        <v>5276</v>
      </c>
      <c r="BD19" s="110">
        <v>5656.1</v>
      </c>
      <c r="BE19" s="111">
        <f t="shared" si="14"/>
        <v>107.20432145564823</v>
      </c>
      <c r="BF19" s="149">
        <v>1724</v>
      </c>
      <c r="BG19" s="97">
        <v>480</v>
      </c>
      <c r="BH19" s="104">
        <f t="shared" si="15"/>
        <v>27.842227378190255</v>
      </c>
      <c r="BI19" s="104">
        <v>52.40174672489083</v>
      </c>
      <c r="BJ19" s="148">
        <v>10</v>
      </c>
      <c r="BK19" s="61">
        <v>9</v>
      </c>
      <c r="BL19" s="73">
        <f t="shared" si="16"/>
        <v>90</v>
      </c>
      <c r="BM19" s="73">
        <v>90</v>
      </c>
      <c r="BN19" s="148">
        <v>100</v>
      </c>
      <c r="BO19" s="61">
        <v>28</v>
      </c>
      <c r="BP19" s="73">
        <f>BO19/BN19*100</f>
        <v>28.000000000000004</v>
      </c>
      <c r="BQ19" s="73"/>
    </row>
    <row r="20" spans="1:69" s="58" customFormat="1" ht="18">
      <c r="A20" s="95" t="s">
        <v>13</v>
      </c>
      <c r="B20" s="96">
        <v>102</v>
      </c>
      <c r="C20" s="96">
        <v>156.4</v>
      </c>
      <c r="D20" s="96">
        <f t="shared" si="0"/>
        <v>153.33333333333334</v>
      </c>
      <c r="E20" s="96">
        <v>91.78403755868543</v>
      </c>
      <c r="F20" s="97">
        <v>8</v>
      </c>
      <c r="G20" s="98">
        <v>11.2</v>
      </c>
      <c r="H20" s="96">
        <f t="shared" si="1"/>
        <v>140</v>
      </c>
      <c r="I20" s="96">
        <v>0</v>
      </c>
      <c r="J20" s="96">
        <v>0</v>
      </c>
      <c r="K20" s="96"/>
      <c r="L20" s="96"/>
      <c r="M20" s="98"/>
      <c r="N20" s="98"/>
      <c r="O20" s="96"/>
      <c r="P20" s="96">
        <v>27</v>
      </c>
      <c r="Q20" s="96">
        <v>33.3</v>
      </c>
      <c r="R20" s="96">
        <f t="shared" si="4"/>
        <v>123.33333333333331</v>
      </c>
      <c r="S20" s="96">
        <v>89.27613941018768</v>
      </c>
      <c r="T20" s="97">
        <v>2.5</v>
      </c>
      <c r="U20" s="97">
        <v>3.6</v>
      </c>
      <c r="V20" s="99">
        <f t="shared" si="5"/>
        <v>144</v>
      </c>
      <c r="W20" s="96">
        <v>0</v>
      </c>
      <c r="X20" s="96">
        <v>0</v>
      </c>
      <c r="Y20" s="96"/>
      <c r="Z20" s="96"/>
      <c r="AA20" s="100"/>
      <c r="AB20" s="97"/>
      <c r="AC20" s="99"/>
      <c r="AD20" s="102">
        <v>6044</v>
      </c>
      <c r="AE20" s="96">
        <v>4602.3</v>
      </c>
      <c r="AF20" s="96">
        <f t="shared" si="8"/>
        <v>76.14659166115156</v>
      </c>
      <c r="AG20" s="96">
        <v>97.83068787657578</v>
      </c>
      <c r="AH20" s="104">
        <v>899</v>
      </c>
      <c r="AI20" s="97">
        <v>308</v>
      </c>
      <c r="AJ20" s="104">
        <f t="shared" si="9"/>
        <v>34.260289210233594</v>
      </c>
      <c r="AK20" s="105">
        <v>191</v>
      </c>
      <c r="AL20" s="105">
        <v>164</v>
      </c>
      <c r="AM20" s="105">
        <f t="shared" si="10"/>
        <v>85.86387434554975</v>
      </c>
      <c r="AN20" s="105">
        <v>130.15873015873015</v>
      </c>
      <c r="AO20" s="96">
        <v>35</v>
      </c>
      <c r="AP20" s="96">
        <v>8</v>
      </c>
      <c r="AQ20" s="106">
        <f t="shared" si="11"/>
        <v>22.857142857142858</v>
      </c>
      <c r="AR20" s="96">
        <v>471.3</v>
      </c>
      <c r="AS20" s="96">
        <v>425.6</v>
      </c>
      <c r="AT20" s="106">
        <f t="shared" si="12"/>
        <v>90.3034160831742</v>
      </c>
      <c r="AU20" s="106">
        <v>108.65458258871585</v>
      </c>
      <c r="AV20" s="63">
        <v>62.8</v>
      </c>
      <c r="AW20" s="63">
        <v>20.1</v>
      </c>
      <c r="AX20" s="16">
        <f t="shared" si="13"/>
        <v>32.0063694267516</v>
      </c>
      <c r="AY20" s="96">
        <v>100.7121661721068</v>
      </c>
      <c r="AZ20" s="69"/>
      <c r="BA20" s="70">
        <v>27</v>
      </c>
      <c r="BB20" s="70"/>
      <c r="BC20" s="110">
        <v>500</v>
      </c>
      <c r="BD20" s="110">
        <v>925</v>
      </c>
      <c r="BE20" s="111"/>
      <c r="BF20" s="149">
        <v>1756</v>
      </c>
      <c r="BG20" s="97">
        <v>760</v>
      </c>
      <c r="BH20" s="104">
        <f t="shared" si="15"/>
        <v>43.28018223234624</v>
      </c>
      <c r="BI20" s="104">
        <v>13.848396501457728</v>
      </c>
      <c r="BJ20" s="148">
        <v>12</v>
      </c>
      <c r="BK20" s="61">
        <v>15</v>
      </c>
      <c r="BL20" s="73">
        <f t="shared" si="16"/>
        <v>125</v>
      </c>
      <c r="BM20" s="73">
        <v>150</v>
      </c>
      <c r="BN20" s="148"/>
      <c r="BO20" s="61"/>
      <c r="BP20" s="73"/>
      <c r="BQ20" s="73"/>
    </row>
    <row r="21" spans="1:69" s="58" customFormat="1" ht="18">
      <c r="A21" s="95" t="s">
        <v>14</v>
      </c>
      <c r="B21" s="96">
        <v>11</v>
      </c>
      <c r="C21" s="96">
        <v>12.7</v>
      </c>
      <c r="D21" s="96">
        <f t="shared" si="0"/>
        <v>115.45454545454545</v>
      </c>
      <c r="E21" s="96">
        <v>69.39890710382512</v>
      </c>
      <c r="F21" s="97">
        <v>1</v>
      </c>
      <c r="G21" s="98"/>
      <c r="H21" s="96">
        <f t="shared" si="1"/>
        <v>0</v>
      </c>
      <c r="I21" s="96">
        <v>0</v>
      </c>
      <c r="J21" s="96">
        <v>0</v>
      </c>
      <c r="K21" s="96"/>
      <c r="L21" s="96"/>
      <c r="M21" s="98"/>
      <c r="N21" s="98"/>
      <c r="O21" s="96"/>
      <c r="P21" s="96">
        <v>12</v>
      </c>
      <c r="Q21" s="96">
        <v>10.2</v>
      </c>
      <c r="R21" s="96">
        <f t="shared" si="4"/>
        <v>85</v>
      </c>
      <c r="S21" s="96">
        <v>100</v>
      </c>
      <c r="T21" s="97">
        <v>1</v>
      </c>
      <c r="U21" s="97"/>
      <c r="V21" s="99">
        <f t="shared" si="5"/>
        <v>0</v>
      </c>
      <c r="W21" s="96">
        <v>0</v>
      </c>
      <c r="X21" s="96">
        <v>0</v>
      </c>
      <c r="Y21" s="96"/>
      <c r="Z21" s="96"/>
      <c r="AA21" s="100"/>
      <c r="AB21" s="97"/>
      <c r="AC21" s="99"/>
      <c r="AD21" s="102">
        <v>1520</v>
      </c>
      <c r="AE21" s="96">
        <v>1486.6</v>
      </c>
      <c r="AF21" s="96">
        <f t="shared" si="8"/>
        <v>97.80263157894737</v>
      </c>
      <c r="AG21" s="96">
        <v>102.71095215256653</v>
      </c>
      <c r="AH21" s="104">
        <v>164</v>
      </c>
      <c r="AI21" s="97">
        <v>126.2</v>
      </c>
      <c r="AJ21" s="104">
        <f t="shared" si="9"/>
        <v>76.95121951219512</v>
      </c>
      <c r="AK21" s="105">
        <v>71</v>
      </c>
      <c r="AL21" s="105">
        <v>60.8</v>
      </c>
      <c r="AM21" s="105">
        <f t="shared" si="10"/>
        <v>85.63380281690141</v>
      </c>
      <c r="AN21" s="105">
        <v>52.14408233276158</v>
      </c>
      <c r="AO21" s="96">
        <v>13</v>
      </c>
      <c r="AP21" s="96">
        <v>1.8</v>
      </c>
      <c r="AQ21" s="106">
        <f t="shared" si="11"/>
        <v>13.846153846153847</v>
      </c>
      <c r="AR21" s="96">
        <v>93.5</v>
      </c>
      <c r="AS21" s="96">
        <v>96.8</v>
      </c>
      <c r="AT21" s="106">
        <f t="shared" si="12"/>
        <v>103.52941176470587</v>
      </c>
      <c r="AU21" s="106">
        <v>100.4149377593361</v>
      </c>
      <c r="AV21" s="63"/>
      <c r="AW21" s="63">
        <v>0.2</v>
      </c>
      <c r="AX21" s="16"/>
      <c r="AY21" s="96"/>
      <c r="AZ21" s="69"/>
      <c r="BA21" s="70"/>
      <c r="BB21" s="70"/>
      <c r="BC21" s="110">
        <v>0</v>
      </c>
      <c r="BD21" s="110"/>
      <c r="BE21" s="111"/>
      <c r="BF21" s="149">
        <v>791</v>
      </c>
      <c r="BG21" s="97">
        <v>0</v>
      </c>
      <c r="BH21" s="104">
        <f t="shared" si="15"/>
        <v>0</v>
      </c>
      <c r="BI21" s="104">
        <v>0</v>
      </c>
      <c r="BJ21" s="148">
        <v>1</v>
      </c>
      <c r="BK21" s="61"/>
      <c r="BL21" s="73"/>
      <c r="BM21" s="73">
        <v>0</v>
      </c>
      <c r="BN21" s="148"/>
      <c r="BO21" s="61"/>
      <c r="BP21" s="73"/>
      <c r="BQ21" s="73"/>
    </row>
    <row r="22" spans="1:69" s="58" customFormat="1" ht="18">
      <c r="A22" s="95" t="s">
        <v>15</v>
      </c>
      <c r="B22" s="96">
        <v>235</v>
      </c>
      <c r="C22" s="96">
        <v>381.7</v>
      </c>
      <c r="D22" s="96">
        <f t="shared" si="0"/>
        <v>162.4255319148936</v>
      </c>
      <c r="E22" s="96">
        <v>117.22972972972971</v>
      </c>
      <c r="F22" s="97">
        <v>18</v>
      </c>
      <c r="G22" s="98">
        <v>24.4</v>
      </c>
      <c r="H22" s="96">
        <f t="shared" si="1"/>
        <v>135.55555555555554</v>
      </c>
      <c r="I22" s="96">
        <v>2738</v>
      </c>
      <c r="J22" s="96">
        <v>2832.7</v>
      </c>
      <c r="K22" s="96">
        <f t="shared" si="2"/>
        <v>103.45872899926954</v>
      </c>
      <c r="L22" s="96">
        <v>94.39501482888465</v>
      </c>
      <c r="M22" s="98">
        <v>142</v>
      </c>
      <c r="N22" s="96">
        <v>216.1</v>
      </c>
      <c r="O22" s="96">
        <f t="shared" si="3"/>
        <v>152.18309859154928</v>
      </c>
      <c r="P22" s="96">
        <v>62</v>
      </c>
      <c r="Q22" s="96">
        <v>63.9</v>
      </c>
      <c r="R22" s="96">
        <f t="shared" si="4"/>
        <v>103.06451612903224</v>
      </c>
      <c r="S22" s="96">
        <v>84.74801061007958</v>
      </c>
      <c r="T22" s="97">
        <v>7</v>
      </c>
      <c r="U22" s="97">
        <v>11.5</v>
      </c>
      <c r="V22" s="99">
        <f t="shared" si="5"/>
        <v>164.28571428571428</v>
      </c>
      <c r="W22" s="96">
        <v>342</v>
      </c>
      <c r="X22" s="96">
        <v>202</v>
      </c>
      <c r="Y22" s="96">
        <f t="shared" si="6"/>
        <v>59.06432748538012</v>
      </c>
      <c r="Z22" s="96">
        <v>82.55006129955046</v>
      </c>
      <c r="AA22" s="100">
        <v>31</v>
      </c>
      <c r="AB22" s="97">
        <v>15.5</v>
      </c>
      <c r="AC22" s="99">
        <f t="shared" si="7"/>
        <v>50</v>
      </c>
      <c r="AD22" s="102">
        <v>19589</v>
      </c>
      <c r="AE22" s="96">
        <v>19735.2</v>
      </c>
      <c r="AF22" s="96">
        <f t="shared" si="8"/>
        <v>100.74633723007811</v>
      </c>
      <c r="AG22" s="96">
        <v>110.46250751302559</v>
      </c>
      <c r="AH22" s="104">
        <v>2321</v>
      </c>
      <c r="AI22" s="97">
        <v>1699.2</v>
      </c>
      <c r="AJ22" s="104">
        <f t="shared" si="9"/>
        <v>73.20982335200344</v>
      </c>
      <c r="AK22" s="105">
        <v>883</v>
      </c>
      <c r="AL22" s="105">
        <v>723</v>
      </c>
      <c r="AM22" s="105">
        <f t="shared" si="10"/>
        <v>81.87995469988675</v>
      </c>
      <c r="AN22" s="105">
        <v>173.25664989216386</v>
      </c>
      <c r="AO22" s="96">
        <v>94</v>
      </c>
      <c r="AP22" s="96">
        <v>89</v>
      </c>
      <c r="AQ22" s="106">
        <f t="shared" si="11"/>
        <v>94.68085106382979</v>
      </c>
      <c r="AR22" s="96">
        <v>953.8</v>
      </c>
      <c r="AS22" s="96">
        <v>1021.7</v>
      </c>
      <c r="AT22" s="106">
        <f t="shared" si="12"/>
        <v>107.11889284965403</v>
      </c>
      <c r="AU22" s="106">
        <v>107.06276852142933</v>
      </c>
      <c r="AV22" s="63">
        <v>77.2</v>
      </c>
      <c r="AW22" s="63">
        <v>92</v>
      </c>
      <c r="AX22" s="16">
        <f t="shared" si="13"/>
        <v>119.17098445595855</v>
      </c>
      <c r="AY22" s="96">
        <v>100.01392030624675</v>
      </c>
      <c r="AZ22" s="69">
        <v>25840</v>
      </c>
      <c r="BA22" s="70">
        <v>38840.9</v>
      </c>
      <c r="BB22" s="70">
        <f>BA22/AZ22*100</f>
        <v>150.31308049535602</v>
      </c>
      <c r="BC22" s="110">
        <v>11425</v>
      </c>
      <c r="BD22" s="110">
        <v>12546</v>
      </c>
      <c r="BE22" s="111">
        <f t="shared" si="14"/>
        <v>109.81181619256017</v>
      </c>
      <c r="BF22" s="149">
        <v>4710</v>
      </c>
      <c r="BG22" s="97">
        <v>2563.5</v>
      </c>
      <c r="BH22" s="104">
        <f t="shared" si="15"/>
        <v>54.426751592356695</v>
      </c>
      <c r="BI22" s="104">
        <v>26.523538541127778</v>
      </c>
      <c r="BJ22" s="148">
        <v>30</v>
      </c>
      <c r="BK22" s="61">
        <v>30</v>
      </c>
      <c r="BL22" s="73">
        <f t="shared" si="16"/>
        <v>100</v>
      </c>
      <c r="BM22" s="73">
        <v>85.71428571428571</v>
      </c>
      <c r="BN22" s="148">
        <v>400</v>
      </c>
      <c r="BO22" s="61">
        <v>466</v>
      </c>
      <c r="BP22" s="73">
        <f>BO22/BN22*100</f>
        <v>116.5</v>
      </c>
      <c r="BQ22" s="73">
        <v>217.7570093457944</v>
      </c>
    </row>
    <row r="23" spans="1:69" s="58" customFormat="1" ht="18">
      <c r="A23" s="95" t="s">
        <v>16</v>
      </c>
      <c r="B23" s="96">
        <v>130</v>
      </c>
      <c r="C23" s="96">
        <v>284.6</v>
      </c>
      <c r="D23" s="96">
        <f t="shared" si="0"/>
        <v>218.92307692307696</v>
      </c>
      <c r="E23" s="96">
        <v>123.0436662343277</v>
      </c>
      <c r="F23" s="97">
        <v>10</v>
      </c>
      <c r="G23" s="98">
        <v>19.7</v>
      </c>
      <c r="H23" s="96">
        <f t="shared" si="1"/>
        <v>197</v>
      </c>
      <c r="I23" s="96">
        <v>0</v>
      </c>
      <c r="J23" s="96">
        <v>0</v>
      </c>
      <c r="K23" s="96"/>
      <c r="L23" s="96"/>
      <c r="M23" s="98"/>
      <c r="N23" s="98"/>
      <c r="O23" s="96"/>
      <c r="P23" s="96">
        <v>25</v>
      </c>
      <c r="Q23" s="96">
        <v>26.4</v>
      </c>
      <c r="R23" s="96">
        <f t="shared" si="4"/>
        <v>105.60000000000001</v>
      </c>
      <c r="S23" s="96">
        <v>77.6470588235294</v>
      </c>
      <c r="T23" s="97">
        <v>2</v>
      </c>
      <c r="U23" s="97"/>
      <c r="V23" s="99">
        <f t="shared" si="5"/>
        <v>0</v>
      </c>
      <c r="W23" s="96">
        <v>0</v>
      </c>
      <c r="X23" s="96">
        <v>0</v>
      </c>
      <c r="Y23" s="96"/>
      <c r="Z23" s="96"/>
      <c r="AA23" s="100"/>
      <c r="AB23" s="97"/>
      <c r="AC23" s="99"/>
      <c r="AD23" s="102">
        <v>5350</v>
      </c>
      <c r="AE23" s="96">
        <v>4222.6</v>
      </c>
      <c r="AF23" s="96">
        <f t="shared" si="8"/>
        <v>78.92710280373832</v>
      </c>
      <c r="AG23" s="96">
        <v>84.656330582999</v>
      </c>
      <c r="AH23" s="104">
        <v>764</v>
      </c>
      <c r="AI23" s="97">
        <v>356.1</v>
      </c>
      <c r="AJ23" s="104">
        <f t="shared" si="9"/>
        <v>46.60994764397906</v>
      </c>
      <c r="AK23" s="105">
        <v>110</v>
      </c>
      <c r="AL23" s="105">
        <v>200</v>
      </c>
      <c r="AM23" s="105">
        <f t="shared" si="10"/>
        <v>181.8181818181818</v>
      </c>
      <c r="AN23" s="105">
        <v>206.18556701030926</v>
      </c>
      <c r="AO23" s="96">
        <v>17</v>
      </c>
      <c r="AP23" s="96">
        <v>21</v>
      </c>
      <c r="AQ23" s="106">
        <f t="shared" si="11"/>
        <v>123.52941176470588</v>
      </c>
      <c r="AR23" s="96">
        <v>123.4</v>
      </c>
      <c r="AS23" s="96">
        <v>131.9</v>
      </c>
      <c r="AT23" s="106">
        <f t="shared" si="12"/>
        <v>106.88816855753646</v>
      </c>
      <c r="AU23" s="106">
        <v>88.52348993288591</v>
      </c>
      <c r="AV23" s="63">
        <v>19.1</v>
      </c>
      <c r="AW23" s="63">
        <v>22.2</v>
      </c>
      <c r="AX23" s="16">
        <f t="shared" si="13"/>
        <v>116.23036649214657</v>
      </c>
      <c r="AY23" s="96">
        <v>100.84447572132302</v>
      </c>
      <c r="AZ23" s="69">
        <v>42073</v>
      </c>
      <c r="BA23" s="70">
        <v>27485</v>
      </c>
      <c r="BB23" s="70">
        <f>BA23/AZ23*100</f>
        <v>65.32693176146222</v>
      </c>
      <c r="BC23" s="110">
        <v>9090</v>
      </c>
      <c r="BD23" s="110">
        <v>9450</v>
      </c>
      <c r="BE23" s="111">
        <f t="shared" si="14"/>
        <v>103.96039603960396</v>
      </c>
      <c r="BF23" s="149">
        <v>1145</v>
      </c>
      <c r="BG23" s="97">
        <v>190</v>
      </c>
      <c r="BH23" s="104">
        <f t="shared" si="15"/>
        <v>16.593886462882097</v>
      </c>
      <c r="BI23" s="104">
        <v>22.89156626506024</v>
      </c>
      <c r="BJ23" s="148">
        <v>14</v>
      </c>
      <c r="BK23" s="61">
        <v>14</v>
      </c>
      <c r="BL23" s="73">
        <f t="shared" si="16"/>
        <v>100</v>
      </c>
      <c r="BM23" s="73">
        <v>155.55555555555557</v>
      </c>
      <c r="BN23" s="148"/>
      <c r="BO23" s="61"/>
      <c r="BP23" s="73"/>
      <c r="BQ23" s="73"/>
    </row>
    <row r="24" spans="1:69" s="58" customFormat="1" ht="18">
      <c r="A24" s="95" t="s">
        <v>17</v>
      </c>
      <c r="B24" s="96">
        <v>53</v>
      </c>
      <c r="C24" s="96">
        <v>58.4</v>
      </c>
      <c r="D24" s="96">
        <f t="shared" si="0"/>
        <v>110.18867924528301</v>
      </c>
      <c r="E24" s="96">
        <v>70.53140096618358</v>
      </c>
      <c r="F24" s="97">
        <v>4</v>
      </c>
      <c r="G24" s="98">
        <v>3.9</v>
      </c>
      <c r="H24" s="96">
        <f t="shared" si="1"/>
        <v>97.5</v>
      </c>
      <c r="I24" s="96">
        <v>1010</v>
      </c>
      <c r="J24" s="96">
        <v>1117.1</v>
      </c>
      <c r="K24" s="96">
        <f t="shared" si="2"/>
        <v>110.6039603960396</v>
      </c>
      <c r="L24" s="96">
        <v>111.33147299182778</v>
      </c>
      <c r="M24" s="98">
        <v>44</v>
      </c>
      <c r="N24" s="98">
        <v>60.5</v>
      </c>
      <c r="O24" s="96">
        <f t="shared" si="3"/>
        <v>137.5</v>
      </c>
      <c r="P24" s="96">
        <v>22</v>
      </c>
      <c r="Q24" s="96">
        <v>22.3</v>
      </c>
      <c r="R24" s="96">
        <f t="shared" si="4"/>
        <v>101.36363636363637</v>
      </c>
      <c r="S24" s="96">
        <v>79.07801418439718</v>
      </c>
      <c r="T24" s="97">
        <v>1</v>
      </c>
      <c r="U24" s="97"/>
      <c r="V24" s="99">
        <f t="shared" si="5"/>
        <v>0</v>
      </c>
      <c r="W24" s="96">
        <v>84</v>
      </c>
      <c r="X24" s="96">
        <v>29.3</v>
      </c>
      <c r="Y24" s="96">
        <f t="shared" si="6"/>
        <v>34.88095238095238</v>
      </c>
      <c r="Z24" s="96">
        <v>50</v>
      </c>
      <c r="AA24" s="100">
        <v>12</v>
      </c>
      <c r="AB24" s="97">
        <v>2.4</v>
      </c>
      <c r="AC24" s="99">
        <f t="shared" si="7"/>
        <v>20</v>
      </c>
      <c r="AD24" s="102">
        <v>7600</v>
      </c>
      <c r="AE24" s="96">
        <v>7670.6</v>
      </c>
      <c r="AF24" s="96">
        <f t="shared" si="8"/>
        <v>100.92894736842106</v>
      </c>
      <c r="AG24" s="96">
        <v>108.4609950536563</v>
      </c>
      <c r="AH24" s="104">
        <v>775</v>
      </c>
      <c r="AI24" s="97">
        <v>604.6</v>
      </c>
      <c r="AJ24" s="104">
        <f t="shared" si="9"/>
        <v>78.01290322580645</v>
      </c>
      <c r="AK24" s="105">
        <v>123</v>
      </c>
      <c r="AL24" s="105">
        <v>131.8</v>
      </c>
      <c r="AM24" s="105">
        <f t="shared" si="10"/>
        <v>107.15447154471545</v>
      </c>
      <c r="AN24" s="105">
        <v>101.854714064915</v>
      </c>
      <c r="AO24" s="96">
        <v>14</v>
      </c>
      <c r="AP24" s="96">
        <v>13.8</v>
      </c>
      <c r="AQ24" s="106">
        <f t="shared" si="11"/>
        <v>98.57142857142858</v>
      </c>
      <c r="AR24" s="96">
        <v>653.8</v>
      </c>
      <c r="AS24" s="96">
        <v>575</v>
      </c>
      <c r="AT24" s="106">
        <f t="shared" si="12"/>
        <v>87.94738452126033</v>
      </c>
      <c r="AU24" s="106">
        <v>99.0866793038084</v>
      </c>
      <c r="AV24" s="63">
        <v>116</v>
      </c>
      <c r="AW24" s="63">
        <v>46.7</v>
      </c>
      <c r="AX24" s="16">
        <f t="shared" si="13"/>
        <v>40.258620689655174</v>
      </c>
      <c r="AY24" s="96">
        <v>100.51042109740538</v>
      </c>
      <c r="AZ24" s="69">
        <v>5662</v>
      </c>
      <c r="BA24" s="70">
        <v>4050.6</v>
      </c>
      <c r="BB24" s="70">
        <f>BA24/AZ24*100</f>
        <v>71.5400918403391</v>
      </c>
      <c r="BC24" s="110">
        <v>7610</v>
      </c>
      <c r="BD24" s="110">
        <v>7034.7</v>
      </c>
      <c r="BE24" s="111">
        <f t="shared" si="14"/>
        <v>92.44021024967148</v>
      </c>
      <c r="BF24" s="149">
        <v>1146</v>
      </c>
      <c r="BG24" s="97">
        <v>550</v>
      </c>
      <c r="BH24" s="104">
        <f t="shared" si="15"/>
        <v>47.99301919720768</v>
      </c>
      <c r="BI24" s="104">
        <v>550</v>
      </c>
      <c r="BJ24" s="148">
        <v>9</v>
      </c>
      <c r="BK24" s="61">
        <v>10</v>
      </c>
      <c r="BL24" s="73">
        <f t="shared" si="16"/>
        <v>111.11111111111111</v>
      </c>
      <c r="BM24" s="73">
        <v>83.33333333333334</v>
      </c>
      <c r="BN24" s="148"/>
      <c r="BO24" s="61"/>
      <c r="BP24" s="73"/>
      <c r="BQ24" s="73"/>
    </row>
    <row r="25" spans="1:69" s="58" customFormat="1" ht="18">
      <c r="A25" s="95" t="s">
        <v>18</v>
      </c>
      <c r="B25" s="96">
        <v>23</v>
      </c>
      <c r="C25" s="96">
        <v>50.2</v>
      </c>
      <c r="D25" s="96">
        <f t="shared" si="0"/>
        <v>218.26086956521743</v>
      </c>
      <c r="E25" s="96">
        <v>70.0139470013947</v>
      </c>
      <c r="F25" s="97"/>
      <c r="G25" s="98"/>
      <c r="H25" s="96"/>
      <c r="I25" s="96">
        <v>0</v>
      </c>
      <c r="J25" s="96">
        <v>0</v>
      </c>
      <c r="K25" s="96"/>
      <c r="L25" s="96"/>
      <c r="M25" s="98"/>
      <c r="N25" s="98"/>
      <c r="O25" s="96"/>
      <c r="P25" s="96">
        <v>5</v>
      </c>
      <c r="Q25" s="96">
        <v>5.5</v>
      </c>
      <c r="R25" s="96">
        <f t="shared" si="4"/>
        <v>110.00000000000001</v>
      </c>
      <c r="S25" s="96">
        <v>57.29166666666667</v>
      </c>
      <c r="T25" s="97"/>
      <c r="U25" s="97"/>
      <c r="V25" s="99"/>
      <c r="W25" s="96">
        <v>0</v>
      </c>
      <c r="X25" s="96">
        <v>0</v>
      </c>
      <c r="Y25" s="96"/>
      <c r="Z25" s="96"/>
      <c r="AA25" s="100"/>
      <c r="AB25" s="97"/>
      <c r="AC25" s="99"/>
      <c r="AD25" s="102">
        <v>1525</v>
      </c>
      <c r="AE25" s="96">
        <v>1103.4</v>
      </c>
      <c r="AF25" s="96">
        <f t="shared" si="8"/>
        <v>72.35409836065574</v>
      </c>
      <c r="AG25" s="96">
        <v>45.73541900936858</v>
      </c>
      <c r="AH25" s="104"/>
      <c r="AI25" s="97"/>
      <c r="AJ25" s="104"/>
      <c r="AK25" s="105">
        <v>40</v>
      </c>
      <c r="AL25" s="105">
        <v>20.4</v>
      </c>
      <c r="AM25" s="105">
        <f t="shared" si="10"/>
        <v>51</v>
      </c>
      <c r="AN25" s="105">
        <v>21.982758620689655</v>
      </c>
      <c r="AO25" s="96"/>
      <c r="AP25" s="96">
        <v>0</v>
      </c>
      <c r="AQ25" s="106"/>
      <c r="AR25" s="96">
        <v>90.5</v>
      </c>
      <c r="AS25" s="96">
        <v>81.5</v>
      </c>
      <c r="AT25" s="106">
        <f t="shared" si="12"/>
        <v>90.05524861878453</v>
      </c>
      <c r="AU25" s="106">
        <v>45.60716284275322</v>
      </c>
      <c r="AV25" s="63"/>
      <c r="AW25" s="63"/>
      <c r="AX25" s="16"/>
      <c r="AY25" s="96"/>
      <c r="AZ25" s="69"/>
      <c r="BA25" s="70"/>
      <c r="BB25" s="70"/>
      <c r="BC25" s="110">
        <v>700</v>
      </c>
      <c r="BD25" s="110">
        <v>425.8</v>
      </c>
      <c r="BE25" s="111"/>
      <c r="BF25" s="149">
        <v>60</v>
      </c>
      <c r="BG25" s="97">
        <v>60</v>
      </c>
      <c r="BH25" s="104">
        <f t="shared" si="15"/>
        <v>100</v>
      </c>
      <c r="BI25" s="104">
        <v>66.66666666666666</v>
      </c>
      <c r="BJ25" s="148">
        <v>3</v>
      </c>
      <c r="BK25" s="61"/>
      <c r="BL25" s="73"/>
      <c r="BM25" s="73"/>
      <c r="BN25" s="148"/>
      <c r="BO25" s="61"/>
      <c r="BP25" s="73"/>
      <c r="BQ25" s="73"/>
    </row>
    <row r="26" spans="1:69" s="58" customFormat="1" ht="18">
      <c r="A26" s="95" t="s">
        <v>19</v>
      </c>
      <c r="B26" s="96">
        <v>87</v>
      </c>
      <c r="C26" s="96">
        <v>173.6</v>
      </c>
      <c r="D26" s="96">
        <f t="shared" si="0"/>
        <v>199.54022988505747</v>
      </c>
      <c r="E26" s="96">
        <v>174.47236180904522</v>
      </c>
      <c r="F26" s="97">
        <v>11</v>
      </c>
      <c r="G26" s="98">
        <v>14</v>
      </c>
      <c r="H26" s="96">
        <f t="shared" si="1"/>
        <v>127.27272727272727</v>
      </c>
      <c r="I26" s="96">
        <v>0</v>
      </c>
      <c r="J26" s="96">
        <v>18.6</v>
      </c>
      <c r="K26" s="96"/>
      <c r="L26" s="96"/>
      <c r="M26" s="98"/>
      <c r="N26" s="98">
        <v>1.8</v>
      </c>
      <c r="O26" s="96"/>
      <c r="P26" s="96">
        <v>20</v>
      </c>
      <c r="Q26" s="96">
        <v>21.3</v>
      </c>
      <c r="R26" s="96">
        <f t="shared" si="4"/>
        <v>106.5</v>
      </c>
      <c r="S26" s="96">
        <v>94.24778761061947</v>
      </c>
      <c r="T26" s="97">
        <v>3</v>
      </c>
      <c r="U26" s="97">
        <v>4</v>
      </c>
      <c r="V26" s="99">
        <f t="shared" si="5"/>
        <v>133.33333333333331</v>
      </c>
      <c r="W26" s="96">
        <v>0</v>
      </c>
      <c r="X26" s="96">
        <v>0</v>
      </c>
      <c r="Y26" s="96"/>
      <c r="Z26" s="96"/>
      <c r="AA26" s="100"/>
      <c r="AB26" s="97"/>
      <c r="AC26" s="99"/>
      <c r="AD26" s="102">
        <v>5596</v>
      </c>
      <c r="AE26" s="96">
        <v>4768.9</v>
      </c>
      <c r="AF26" s="96">
        <f t="shared" si="8"/>
        <v>85.21979985704074</v>
      </c>
      <c r="AG26" s="96">
        <v>103.0084787324503</v>
      </c>
      <c r="AH26" s="104">
        <v>731</v>
      </c>
      <c r="AI26" s="97">
        <v>321.9</v>
      </c>
      <c r="AJ26" s="104">
        <f t="shared" si="9"/>
        <v>44.03556771545827</v>
      </c>
      <c r="AK26" s="105">
        <v>185</v>
      </c>
      <c r="AL26" s="105">
        <v>172.5</v>
      </c>
      <c r="AM26" s="105">
        <f t="shared" si="10"/>
        <v>93.24324324324324</v>
      </c>
      <c r="AN26" s="105">
        <v>99.71098265895954</v>
      </c>
      <c r="AO26" s="96">
        <v>37</v>
      </c>
      <c r="AP26" s="96">
        <v>13.5</v>
      </c>
      <c r="AQ26" s="106">
        <f t="shared" si="11"/>
        <v>36.486486486486484</v>
      </c>
      <c r="AR26" s="96">
        <v>357.2</v>
      </c>
      <c r="AS26" s="96">
        <v>371.5</v>
      </c>
      <c r="AT26" s="106">
        <f t="shared" si="12"/>
        <v>104.003359462486</v>
      </c>
      <c r="AU26" s="106">
        <v>146.77992888186492</v>
      </c>
      <c r="AV26" s="63">
        <v>26.4</v>
      </c>
      <c r="AW26" s="63">
        <v>31.6</v>
      </c>
      <c r="AX26" s="16">
        <f t="shared" si="13"/>
        <v>119.6969696969697</v>
      </c>
      <c r="AY26" s="96">
        <v>98.63424383744169</v>
      </c>
      <c r="AZ26" s="69"/>
      <c r="BA26" s="70"/>
      <c r="BB26" s="70"/>
      <c r="BC26" s="110">
        <v>0</v>
      </c>
      <c r="BD26" s="110">
        <v>490</v>
      </c>
      <c r="BE26" s="111"/>
      <c r="BF26" s="149">
        <v>4130</v>
      </c>
      <c r="BG26" s="97">
        <v>986.7</v>
      </c>
      <c r="BH26" s="104">
        <f t="shared" si="15"/>
        <v>23.891041162227605</v>
      </c>
      <c r="BI26" s="104">
        <v>759</v>
      </c>
      <c r="BJ26" s="148">
        <v>7</v>
      </c>
      <c r="BK26" s="61">
        <v>4</v>
      </c>
      <c r="BL26" s="73">
        <f t="shared" si="16"/>
        <v>57.14285714285714</v>
      </c>
      <c r="BM26" s="73">
        <v>200</v>
      </c>
      <c r="BN26" s="148"/>
      <c r="BO26" s="61"/>
      <c r="BP26" s="73"/>
      <c r="BQ26" s="73"/>
    </row>
    <row r="27" spans="1:69" s="58" customFormat="1" ht="18">
      <c r="A27" s="95" t="s">
        <v>20</v>
      </c>
      <c r="B27" s="96">
        <v>244</v>
      </c>
      <c r="C27" s="96">
        <v>276.1</v>
      </c>
      <c r="D27" s="96">
        <f t="shared" si="0"/>
        <v>113.15573770491805</v>
      </c>
      <c r="E27" s="96">
        <v>82.31961836612999</v>
      </c>
      <c r="F27" s="97">
        <v>17</v>
      </c>
      <c r="G27" s="98">
        <v>17.7</v>
      </c>
      <c r="H27" s="96">
        <f t="shared" si="1"/>
        <v>104.11764705882351</v>
      </c>
      <c r="I27" s="96">
        <v>850</v>
      </c>
      <c r="J27" s="96">
        <v>957.9</v>
      </c>
      <c r="K27" s="96">
        <f t="shared" si="2"/>
        <v>112.69411764705882</v>
      </c>
      <c r="L27" s="96">
        <v>122.49360613810742</v>
      </c>
      <c r="M27" s="98">
        <v>64</v>
      </c>
      <c r="N27" s="98">
        <v>59.7</v>
      </c>
      <c r="O27" s="96">
        <f t="shared" si="3"/>
        <v>93.28125</v>
      </c>
      <c r="P27" s="96">
        <v>71</v>
      </c>
      <c r="Q27" s="96">
        <v>77.2</v>
      </c>
      <c r="R27" s="96">
        <f t="shared" si="4"/>
        <v>108.7323943661972</v>
      </c>
      <c r="S27" s="96">
        <v>76.89243027888445</v>
      </c>
      <c r="T27" s="97">
        <v>10</v>
      </c>
      <c r="U27" s="97">
        <v>2.1</v>
      </c>
      <c r="V27" s="99">
        <f t="shared" si="5"/>
        <v>21.000000000000004</v>
      </c>
      <c r="W27" s="96">
        <v>109</v>
      </c>
      <c r="X27" s="96">
        <v>79.5</v>
      </c>
      <c r="Y27" s="96">
        <f t="shared" si="6"/>
        <v>72.93577981651376</v>
      </c>
      <c r="Z27" s="96">
        <v>85.02673796791443</v>
      </c>
      <c r="AA27" s="100">
        <v>10</v>
      </c>
      <c r="AB27" s="97"/>
      <c r="AC27" s="99">
        <f t="shared" si="7"/>
        <v>0</v>
      </c>
      <c r="AD27" s="102">
        <v>119345</v>
      </c>
      <c r="AE27" s="96">
        <v>107852.1</v>
      </c>
      <c r="AF27" s="96">
        <f t="shared" si="8"/>
        <v>90.37001969081236</v>
      </c>
      <c r="AG27" s="96">
        <v>96.54331861085791</v>
      </c>
      <c r="AH27" s="104">
        <v>12585</v>
      </c>
      <c r="AI27" s="97">
        <v>10015.8</v>
      </c>
      <c r="AJ27" s="104">
        <f t="shared" si="9"/>
        <v>79.58522050059594</v>
      </c>
      <c r="AK27" s="105">
        <v>1891</v>
      </c>
      <c r="AL27" s="105">
        <v>1423.8</v>
      </c>
      <c r="AM27" s="105">
        <f t="shared" si="10"/>
        <v>75.2934955050238</v>
      </c>
      <c r="AN27" s="105">
        <v>118.4131736526946</v>
      </c>
      <c r="AO27" s="96">
        <v>197</v>
      </c>
      <c r="AP27" s="96">
        <v>119</v>
      </c>
      <c r="AQ27" s="106">
        <f t="shared" si="11"/>
        <v>60.40609137055838</v>
      </c>
      <c r="AR27" s="96">
        <v>2560.5</v>
      </c>
      <c r="AS27" s="96">
        <v>2715.4</v>
      </c>
      <c r="AT27" s="106">
        <f t="shared" si="12"/>
        <v>106.04959968756103</v>
      </c>
      <c r="AU27" s="106">
        <v>91.53856526429341</v>
      </c>
      <c r="AV27" s="63">
        <v>214.2</v>
      </c>
      <c r="AW27" s="63">
        <v>256.1</v>
      </c>
      <c r="AX27" s="16">
        <f t="shared" si="13"/>
        <v>119.56115779645194</v>
      </c>
      <c r="AY27" s="96">
        <v>100.62545989698309</v>
      </c>
      <c r="AZ27" s="69">
        <v>8325</v>
      </c>
      <c r="BA27" s="70">
        <v>17739</v>
      </c>
      <c r="BB27" s="70">
        <f>BA27/AZ27*100</f>
        <v>213.0810810810811</v>
      </c>
      <c r="BC27" s="110">
        <v>11460</v>
      </c>
      <c r="BD27" s="110">
        <v>11737</v>
      </c>
      <c r="BE27" s="111">
        <f t="shared" si="14"/>
        <v>102.41710296684118</v>
      </c>
      <c r="BF27" s="149">
        <v>14050</v>
      </c>
      <c r="BG27" s="97">
        <v>4983.5</v>
      </c>
      <c r="BH27" s="104">
        <f t="shared" si="15"/>
        <v>35.469750889679716</v>
      </c>
      <c r="BI27" s="104">
        <v>53.256176797469436</v>
      </c>
      <c r="BJ27" s="148">
        <v>28</v>
      </c>
      <c r="BK27" s="61">
        <v>28</v>
      </c>
      <c r="BL27" s="73">
        <f t="shared" si="16"/>
        <v>100</v>
      </c>
      <c r="BM27" s="73">
        <v>70</v>
      </c>
      <c r="BN27" s="148">
        <v>1220</v>
      </c>
      <c r="BO27" s="61">
        <v>1041</v>
      </c>
      <c r="BP27" s="73">
        <f>BO27/BN27*100</f>
        <v>85.32786885245902</v>
      </c>
      <c r="BQ27" s="73">
        <v>62.14925373134328</v>
      </c>
    </row>
    <row r="28" spans="1:69" s="58" customFormat="1" ht="18">
      <c r="A28" s="95" t="s">
        <v>21</v>
      </c>
      <c r="B28" s="96">
        <v>216</v>
      </c>
      <c r="C28" s="96">
        <v>308.4</v>
      </c>
      <c r="D28" s="96">
        <f t="shared" si="0"/>
        <v>142.77777777777777</v>
      </c>
      <c r="E28" s="96">
        <v>79.83432565363707</v>
      </c>
      <c r="F28" s="97">
        <v>14</v>
      </c>
      <c r="G28" s="98">
        <v>16.9</v>
      </c>
      <c r="H28" s="96">
        <f t="shared" si="1"/>
        <v>120.71428571428571</v>
      </c>
      <c r="I28" s="96">
        <v>0</v>
      </c>
      <c r="J28" s="96">
        <v>0</v>
      </c>
      <c r="K28" s="96"/>
      <c r="L28" s="96"/>
      <c r="M28" s="98"/>
      <c r="N28" s="98"/>
      <c r="O28" s="96"/>
      <c r="P28" s="96">
        <v>34</v>
      </c>
      <c r="Q28" s="96">
        <v>52</v>
      </c>
      <c r="R28" s="96">
        <f t="shared" si="4"/>
        <v>152.94117647058823</v>
      </c>
      <c r="S28" s="96">
        <v>89.3470790378007</v>
      </c>
      <c r="T28" s="97">
        <v>2</v>
      </c>
      <c r="U28" s="97">
        <v>3.2</v>
      </c>
      <c r="V28" s="99">
        <f t="shared" si="5"/>
        <v>160</v>
      </c>
      <c r="W28" s="96">
        <v>0</v>
      </c>
      <c r="X28" s="96">
        <v>0</v>
      </c>
      <c r="Y28" s="96"/>
      <c r="Z28" s="96"/>
      <c r="AA28" s="100"/>
      <c r="AB28" s="97"/>
      <c r="AC28" s="99"/>
      <c r="AD28" s="102">
        <v>38748</v>
      </c>
      <c r="AE28" s="96">
        <v>33842.2</v>
      </c>
      <c r="AF28" s="96">
        <f t="shared" si="8"/>
        <v>87.33921750800042</v>
      </c>
      <c r="AG28" s="96">
        <v>88.66826695776979</v>
      </c>
      <c r="AH28" s="104">
        <v>4223</v>
      </c>
      <c r="AI28" s="97">
        <v>2430.6</v>
      </c>
      <c r="AJ28" s="104">
        <f t="shared" si="9"/>
        <v>57.556239640066295</v>
      </c>
      <c r="AK28" s="105">
        <v>1013</v>
      </c>
      <c r="AL28" s="105">
        <v>1465.9</v>
      </c>
      <c r="AM28" s="105">
        <f t="shared" si="10"/>
        <v>144.70878578479764</v>
      </c>
      <c r="AN28" s="105">
        <v>117.04726924305331</v>
      </c>
      <c r="AO28" s="96">
        <v>102</v>
      </c>
      <c r="AP28" s="96">
        <v>134.6</v>
      </c>
      <c r="AQ28" s="106">
        <f t="shared" si="11"/>
        <v>131.9607843137255</v>
      </c>
      <c r="AR28" s="96">
        <v>1366.1</v>
      </c>
      <c r="AS28" s="96">
        <v>1461.5</v>
      </c>
      <c r="AT28" s="106">
        <f t="shared" si="12"/>
        <v>106.98338335407365</v>
      </c>
      <c r="AU28" s="106">
        <v>101.09289617486341</v>
      </c>
      <c r="AV28" s="63">
        <v>133.4</v>
      </c>
      <c r="AW28" s="63">
        <v>159.2</v>
      </c>
      <c r="AX28" s="16">
        <f t="shared" si="13"/>
        <v>119.34032983508244</v>
      </c>
      <c r="AY28" s="96">
        <v>99.97271487039563</v>
      </c>
      <c r="AZ28" s="69"/>
      <c r="BA28" s="70">
        <v>15.8</v>
      </c>
      <c r="BB28" s="70"/>
      <c r="BC28" s="110">
        <v>0</v>
      </c>
      <c r="BD28" s="110"/>
      <c r="BE28" s="111"/>
      <c r="BF28" s="149">
        <v>11424</v>
      </c>
      <c r="BG28" s="97">
        <v>1440</v>
      </c>
      <c r="BH28" s="104">
        <f t="shared" si="15"/>
        <v>12.605042016806722</v>
      </c>
      <c r="BI28" s="104">
        <v>41.17697520802951</v>
      </c>
      <c r="BJ28" s="148">
        <v>26</v>
      </c>
      <c r="BK28" s="61">
        <v>27</v>
      </c>
      <c r="BL28" s="73">
        <f t="shared" si="16"/>
        <v>103.84615384615385</v>
      </c>
      <c r="BM28" s="73">
        <v>77.14285714285715</v>
      </c>
      <c r="BN28" s="148">
        <v>410</v>
      </c>
      <c r="BO28" s="61">
        <v>655</v>
      </c>
      <c r="BP28" s="73">
        <f>BO28/BN28*100</f>
        <v>159.7560975609756</v>
      </c>
      <c r="BQ28" s="73">
        <v>1926.4705882352941</v>
      </c>
    </row>
    <row r="29" spans="1:69" s="58" customFormat="1" ht="18">
      <c r="A29" s="95" t="s">
        <v>22</v>
      </c>
      <c r="B29" s="96">
        <v>165</v>
      </c>
      <c r="C29" s="96">
        <v>175.7</v>
      </c>
      <c r="D29" s="96">
        <f t="shared" si="0"/>
        <v>106.48484848484847</v>
      </c>
      <c r="E29" s="96">
        <v>130.72916666666666</v>
      </c>
      <c r="F29" s="97">
        <v>15</v>
      </c>
      <c r="G29" s="98">
        <v>7.9</v>
      </c>
      <c r="H29" s="96">
        <f t="shared" si="1"/>
        <v>52.66666666666667</v>
      </c>
      <c r="I29" s="96">
        <v>212</v>
      </c>
      <c r="J29" s="96">
        <v>160.7</v>
      </c>
      <c r="K29" s="96">
        <f t="shared" si="2"/>
        <v>75.80188679245282</v>
      </c>
      <c r="L29" s="96">
        <v>95.6547619047619</v>
      </c>
      <c r="M29" s="98">
        <v>16</v>
      </c>
      <c r="N29" s="98">
        <v>4.4</v>
      </c>
      <c r="O29" s="96">
        <f t="shared" si="3"/>
        <v>27.500000000000004</v>
      </c>
      <c r="P29" s="96">
        <v>35</v>
      </c>
      <c r="Q29" s="96">
        <v>40.7</v>
      </c>
      <c r="R29" s="96">
        <f t="shared" si="4"/>
        <v>116.2857142857143</v>
      </c>
      <c r="S29" s="96">
        <v>92.5</v>
      </c>
      <c r="T29" s="97">
        <v>3</v>
      </c>
      <c r="U29" s="97"/>
      <c r="V29" s="99">
        <f t="shared" si="5"/>
        <v>0</v>
      </c>
      <c r="W29" s="96">
        <v>11</v>
      </c>
      <c r="X29" s="96">
        <v>3.2</v>
      </c>
      <c r="Y29" s="96">
        <f t="shared" si="6"/>
        <v>29.090909090909093</v>
      </c>
      <c r="Z29" s="96">
        <v>35.95505617977528</v>
      </c>
      <c r="AA29" s="100">
        <v>1</v>
      </c>
      <c r="AB29" s="97"/>
      <c r="AC29" s="99">
        <f t="shared" si="7"/>
        <v>0</v>
      </c>
      <c r="AD29" s="102">
        <v>12700</v>
      </c>
      <c r="AE29" s="96">
        <v>9401.9</v>
      </c>
      <c r="AF29" s="96">
        <f t="shared" si="8"/>
        <v>74.03070866141732</v>
      </c>
      <c r="AG29" s="96">
        <v>81.38740107726659</v>
      </c>
      <c r="AH29" s="104">
        <v>1491</v>
      </c>
      <c r="AI29" s="97">
        <v>595.2</v>
      </c>
      <c r="AJ29" s="104">
        <f t="shared" si="9"/>
        <v>39.9195171026157</v>
      </c>
      <c r="AK29" s="105">
        <v>362</v>
      </c>
      <c r="AL29" s="105">
        <v>411.5</v>
      </c>
      <c r="AM29" s="105">
        <f t="shared" si="10"/>
        <v>113.67403314917127</v>
      </c>
      <c r="AN29" s="105">
        <v>137.99463447350772</v>
      </c>
      <c r="AO29" s="96">
        <v>38</v>
      </c>
      <c r="AP29" s="96">
        <v>32</v>
      </c>
      <c r="AQ29" s="106">
        <f t="shared" si="11"/>
        <v>84.21052631578947</v>
      </c>
      <c r="AR29" s="96">
        <v>360.3</v>
      </c>
      <c r="AS29" s="96">
        <v>365.6</v>
      </c>
      <c r="AT29" s="106">
        <f t="shared" si="12"/>
        <v>101.47099639189565</v>
      </c>
      <c r="AU29" s="106">
        <v>100.88300220750553</v>
      </c>
      <c r="AV29" s="63">
        <v>15.8</v>
      </c>
      <c r="AW29" s="63">
        <v>18.9</v>
      </c>
      <c r="AX29" s="16">
        <f t="shared" si="13"/>
        <v>119.62025316455696</v>
      </c>
      <c r="AY29" s="96">
        <v>96.01379839018782</v>
      </c>
      <c r="AZ29" s="69"/>
      <c r="BA29" s="70">
        <v>44</v>
      </c>
      <c r="BB29" s="70"/>
      <c r="BC29" s="110">
        <v>4225</v>
      </c>
      <c r="BD29" s="110">
        <v>5777.4</v>
      </c>
      <c r="BE29" s="111">
        <f t="shared" si="14"/>
        <v>136.74319526627218</v>
      </c>
      <c r="BF29" s="149">
        <v>2304</v>
      </c>
      <c r="BG29" s="97">
        <v>1640</v>
      </c>
      <c r="BH29" s="104">
        <f t="shared" si="15"/>
        <v>71.18055555555556</v>
      </c>
      <c r="BI29" s="104">
        <v>1261.5384615384614</v>
      </c>
      <c r="BJ29" s="148">
        <v>16</v>
      </c>
      <c r="BK29" s="61">
        <v>16</v>
      </c>
      <c r="BL29" s="73">
        <f t="shared" si="16"/>
        <v>100</v>
      </c>
      <c r="BM29" s="73">
        <v>80</v>
      </c>
      <c r="BN29" s="148"/>
      <c r="BO29" s="61"/>
      <c r="BP29" s="73"/>
      <c r="BQ29" s="73"/>
    </row>
    <row r="30" spans="1:69" s="58" customFormat="1" ht="18">
      <c r="A30" s="92" t="s">
        <v>23</v>
      </c>
      <c r="B30" s="96">
        <f>SUM(B9:B29)</f>
        <v>2503</v>
      </c>
      <c r="C30" s="96">
        <f>SUM(C9:C29)</f>
        <v>3845.9999999999995</v>
      </c>
      <c r="D30" s="96">
        <f t="shared" si="0"/>
        <v>153.6556132640831</v>
      </c>
      <c r="E30" s="96">
        <v>89.87661245092539</v>
      </c>
      <c r="F30" s="97">
        <f>SUM(F9:F29)</f>
        <v>165</v>
      </c>
      <c r="G30" s="97">
        <f>SUM(G9:G29)</f>
        <v>231.5</v>
      </c>
      <c r="H30" s="96">
        <f t="shared" si="1"/>
        <v>140.3030303030303</v>
      </c>
      <c r="I30" s="96">
        <f>SUM(I9:I29)</f>
        <v>13223</v>
      </c>
      <c r="J30" s="96">
        <f>SUM(J9:J29)</f>
        <v>13945.199999999999</v>
      </c>
      <c r="K30" s="96">
        <f t="shared" si="2"/>
        <v>105.46169553051502</v>
      </c>
      <c r="L30" s="96">
        <v>108.73365509820587</v>
      </c>
      <c r="M30" s="102">
        <f>SUM(M9:M29)</f>
        <v>962</v>
      </c>
      <c r="N30" s="96">
        <f>SUM(N9:N29)</f>
        <v>1123.8000000000002</v>
      </c>
      <c r="O30" s="96">
        <f t="shared" si="3"/>
        <v>116.81912681912682</v>
      </c>
      <c r="P30" s="96">
        <f>SUM(P9:P29)</f>
        <v>613</v>
      </c>
      <c r="Q30" s="96">
        <f>SUM(Q9:Q29)</f>
        <v>733.1</v>
      </c>
      <c r="R30" s="96">
        <f t="shared" si="4"/>
        <v>119.59216965742252</v>
      </c>
      <c r="S30" s="96">
        <v>85.13529206828474</v>
      </c>
      <c r="T30" s="97">
        <f>SUM(T9:T29)</f>
        <v>59</v>
      </c>
      <c r="U30" s="97">
        <f>SUM(U9:U29)</f>
        <v>72</v>
      </c>
      <c r="V30" s="99">
        <f t="shared" si="5"/>
        <v>122.03389830508475</v>
      </c>
      <c r="W30" s="96">
        <f>SUM(W9:W29)</f>
        <v>5450</v>
      </c>
      <c r="X30" s="96">
        <f>SUM(X9:X29)</f>
        <v>5229.400000000001</v>
      </c>
      <c r="Y30" s="96">
        <f t="shared" si="6"/>
        <v>95.95229357798166</v>
      </c>
      <c r="Z30" s="96">
        <v>100.98486018847521</v>
      </c>
      <c r="AA30" s="103">
        <f>SUM(AA9:AA29)</f>
        <v>559</v>
      </c>
      <c r="AB30" s="103">
        <f>SUM(AB9:AB29)</f>
        <v>284.79999999999995</v>
      </c>
      <c r="AC30" s="99">
        <f t="shared" si="7"/>
        <v>50.94812164579605</v>
      </c>
      <c r="AD30" s="102">
        <f>SUM(AD9:AD29)</f>
        <v>633080</v>
      </c>
      <c r="AE30" s="96">
        <f>SUM(AE9:AE29)</f>
        <v>597307.8</v>
      </c>
      <c r="AF30" s="96">
        <f t="shared" si="8"/>
        <v>94.34949769381437</v>
      </c>
      <c r="AG30" s="96">
        <v>101.13810755209593</v>
      </c>
      <c r="AH30" s="104">
        <f>SUM(AH9:AH29)</f>
        <v>67127</v>
      </c>
      <c r="AI30" s="104">
        <f>SUM(AI9:AI29)</f>
        <v>56180.89999999999</v>
      </c>
      <c r="AJ30" s="104">
        <f t="shared" si="9"/>
        <v>83.69344675018992</v>
      </c>
      <c r="AK30" s="105">
        <f>SUM(AK9:AK29)</f>
        <v>12617</v>
      </c>
      <c r="AL30" s="105">
        <f>SUM(AL9:AL29)</f>
        <v>13204.579999999998</v>
      </c>
      <c r="AM30" s="105">
        <f t="shared" si="10"/>
        <v>104.6570500118887</v>
      </c>
      <c r="AN30" s="105">
        <v>119.70493901698312</v>
      </c>
      <c r="AO30" s="96">
        <f>SUM(AO9:AO29)</f>
        <v>1356</v>
      </c>
      <c r="AP30" s="96">
        <f>SUM(AP9:AP29)</f>
        <v>1379.2199999999998</v>
      </c>
      <c r="AQ30" s="106">
        <f t="shared" si="11"/>
        <v>101.71238938053095</v>
      </c>
      <c r="AR30" s="96">
        <v>17962.9</v>
      </c>
      <c r="AS30" s="96">
        <v>18646.8</v>
      </c>
      <c r="AT30" s="106">
        <f t="shared" si="12"/>
        <v>103.8072916956616</v>
      </c>
      <c r="AU30" s="106">
        <v>94.69033738904345</v>
      </c>
      <c r="AV30" s="17">
        <v>1655.6</v>
      </c>
      <c r="AW30" s="17">
        <v>1811.2</v>
      </c>
      <c r="AX30" s="16">
        <f t="shared" si="13"/>
        <v>109.39840541193526</v>
      </c>
      <c r="AY30" s="96">
        <v>102.34015186091862</v>
      </c>
      <c r="AZ30" s="69">
        <f>SUM(AZ9:AZ29)</f>
        <v>81900</v>
      </c>
      <c r="BA30" s="70">
        <f>SUM(BA9:BA29)</f>
        <v>88363.8</v>
      </c>
      <c r="BB30" s="70">
        <f>BA30/AZ30*100</f>
        <v>107.89230769230768</v>
      </c>
      <c r="BC30" s="110">
        <f>SUM(BC9:BC29)</f>
        <v>82750</v>
      </c>
      <c r="BD30" s="110">
        <f>SUM(BD9:BD29)</f>
        <v>88145.5</v>
      </c>
      <c r="BE30" s="111">
        <f t="shared" si="14"/>
        <v>106.52024169184291</v>
      </c>
      <c r="BF30" s="149">
        <f>SUM(BF9:BF29)</f>
        <v>102100</v>
      </c>
      <c r="BG30" s="296">
        <f>SUM(BG9:BG29)</f>
        <v>58985.5</v>
      </c>
      <c r="BH30" s="104">
        <f t="shared" si="15"/>
        <v>57.77228207639568</v>
      </c>
      <c r="BI30" s="104">
        <v>93.16639315391527</v>
      </c>
      <c r="BJ30" s="148">
        <f>SUM(BJ9:BJ29)</f>
        <v>290</v>
      </c>
      <c r="BK30" s="148">
        <f>SUM(BK9:BK29)</f>
        <v>290</v>
      </c>
      <c r="BL30" s="73">
        <f t="shared" si="16"/>
        <v>100</v>
      </c>
      <c r="BM30" s="73">
        <v>81.92090395480226</v>
      </c>
      <c r="BN30" s="148">
        <f>SUM(BN9:BN29)</f>
        <v>3600</v>
      </c>
      <c r="BO30" s="148">
        <f>SUM(BO9:BO29)</f>
        <v>3982</v>
      </c>
      <c r="BP30" s="73">
        <f>BO30/BN30*100</f>
        <v>110.6111111111111</v>
      </c>
      <c r="BQ30" s="73">
        <v>98.78442073927064</v>
      </c>
    </row>
    <row r="31" spans="1:65" s="58" customFormat="1" ht="18">
      <c r="A31" s="59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8">
        <v>27675.5</v>
      </c>
      <c r="AS31" s="108">
        <v>30947.9</v>
      </c>
      <c r="AT31" s="106">
        <f t="shared" si="12"/>
        <v>111.82417661830861</v>
      </c>
      <c r="AU31" s="106">
        <v>108.32079130294781</v>
      </c>
      <c r="AV31" s="17">
        <v>2248</v>
      </c>
      <c r="AW31" s="17">
        <v>3645.7</v>
      </c>
      <c r="AX31" s="16">
        <f t="shared" si="13"/>
        <v>162.17526690391458</v>
      </c>
      <c r="AY31" s="107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47"/>
      <c r="BK31" s="147"/>
      <c r="BL31" s="147"/>
      <c r="BM31" s="147"/>
    </row>
    <row r="32" spans="1:61" s="58" customFormat="1" ht="14.25" customHeight="1">
      <c r="A32" s="59"/>
      <c r="AD32" s="107"/>
      <c r="AE32" s="107"/>
      <c r="AF32" s="107"/>
      <c r="AG32" s="107"/>
      <c r="AH32" s="107"/>
      <c r="AI32" s="114"/>
      <c r="AJ32" s="114"/>
      <c r="AK32" s="114"/>
      <c r="AL32" s="114"/>
      <c r="AM32" s="114"/>
      <c r="AN32" s="114"/>
      <c r="AO32" s="114"/>
      <c r="AP32" s="114"/>
      <c r="AQ32" s="114"/>
      <c r="AR32" s="112">
        <v>45638.4</v>
      </c>
      <c r="AS32" s="112">
        <v>49594.7</v>
      </c>
      <c r="AT32" s="106">
        <f t="shared" si="12"/>
        <v>108.6687964521105</v>
      </c>
      <c r="AU32" s="106">
        <v>102.7592565733585</v>
      </c>
      <c r="AV32" s="113">
        <v>3903.6</v>
      </c>
      <c r="AW32" s="113">
        <v>5456.9</v>
      </c>
      <c r="AX32" s="16">
        <f t="shared" si="13"/>
        <v>139.79147453632544</v>
      </c>
      <c r="AY32" s="114"/>
      <c r="AZ32" s="115"/>
      <c r="BA32" s="115"/>
      <c r="BB32" s="115"/>
      <c r="BC32" s="115"/>
      <c r="BD32" s="115"/>
      <c r="BE32" s="115"/>
      <c r="BF32" s="109"/>
      <c r="BG32" s="109"/>
      <c r="BH32" s="109"/>
      <c r="BI32" s="109"/>
    </row>
    <row r="33" ht="12.75">
      <c r="C33" s="27"/>
    </row>
  </sheetData>
  <mergeCells count="2">
    <mergeCell ref="BJ6:BM6"/>
    <mergeCell ref="BN6:BQ6"/>
  </mergeCells>
  <printOptions/>
  <pageMargins left="0.2" right="0.2" top="0.48" bottom="1" header="0.5" footer="0.5"/>
  <pageSetup fitToWidth="0" horizontalDpi="600" verticalDpi="600" orientation="landscape" paperSize="9" scale="49" r:id="rId1"/>
  <colBreaks count="1" manualBreakCount="1">
    <brk id="36" max="31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BQ32"/>
  <sheetViews>
    <sheetView view="pageBreakPreview" zoomScale="65" zoomScaleNormal="50" zoomScaleSheetLayoutView="65" workbookViewId="0" topLeftCell="A1">
      <pane xSplit="1" ySplit="8" topLeftCell="B9" activePane="bottomRight" state="frozen"/>
      <selection pane="topLeft" activeCell="P13" sqref="P13"/>
      <selection pane="topRight" activeCell="P13" sqref="P13"/>
      <selection pane="bottomLeft" activeCell="P13" sqref="P13"/>
      <selection pane="bottomRight" activeCell="P13" sqref="P13"/>
    </sheetView>
  </sheetViews>
  <sheetFormatPr defaultColWidth="9.00390625" defaultRowHeight="12.75"/>
  <cols>
    <col min="1" max="1" width="19.375" style="27" customWidth="1"/>
    <col min="2" max="3" width="9.75390625" style="0" customWidth="1"/>
    <col min="4" max="5" width="9.00390625" style="0" customWidth="1"/>
    <col min="6" max="6" width="8.875" style="0" customWidth="1"/>
    <col min="7" max="7" width="8.625" style="0" customWidth="1"/>
    <col min="8" max="8" width="8.375" style="0" customWidth="1"/>
    <col min="9" max="9" width="9.25390625" style="0" customWidth="1"/>
    <col min="10" max="11" width="8.875" style="0" customWidth="1"/>
    <col min="12" max="13" width="11.00390625" style="0" customWidth="1"/>
    <col min="14" max="14" width="8.625" style="0" customWidth="1"/>
    <col min="15" max="15" width="7.875" style="0" customWidth="1"/>
    <col min="17" max="19" width="8.25390625" style="0" customWidth="1"/>
    <col min="20" max="21" width="8.00390625" style="0" customWidth="1"/>
    <col min="22" max="22" width="8.375" style="0" customWidth="1"/>
    <col min="23" max="24" width="7.75390625" style="0" customWidth="1"/>
    <col min="25" max="25" width="8.625" style="0" customWidth="1"/>
    <col min="26" max="26" width="9.75390625" style="0" customWidth="1"/>
    <col min="27" max="27" width="11.375" style="0" customWidth="1"/>
    <col min="28" max="28" width="9.875" style="0" bestFit="1" customWidth="1"/>
    <col min="29" max="29" width="11.00390625" style="0" customWidth="1"/>
    <col min="30" max="30" width="8.625" style="0" customWidth="1"/>
    <col min="31" max="31" width="8.25390625" style="0" customWidth="1"/>
    <col min="32" max="32" width="7.75390625" style="0" customWidth="1"/>
    <col min="33" max="33" width="8.125" style="0" customWidth="1"/>
    <col min="34" max="34" width="11.875" style="0" customWidth="1"/>
    <col min="35" max="35" width="12.125" style="0" customWidth="1"/>
    <col min="36" max="36" width="8.625" style="0" customWidth="1"/>
    <col min="37" max="38" width="11.00390625" style="0" customWidth="1"/>
    <col min="39" max="39" width="8.00390625" style="0" customWidth="1"/>
    <col min="40" max="40" width="11.25390625" style="0" customWidth="1"/>
    <col min="41" max="41" width="9.25390625" style="0" customWidth="1"/>
    <col min="42" max="42" width="8.125" style="0" customWidth="1"/>
    <col min="43" max="43" width="10.125" style="0" customWidth="1"/>
    <col min="44" max="44" width="7.625" style="0" customWidth="1"/>
    <col min="45" max="45" width="7.875" style="0" customWidth="1"/>
    <col min="46" max="49" width="11.125" style="0" customWidth="1"/>
    <col min="50" max="50" width="9.00390625" style="0" customWidth="1"/>
    <col min="51" max="51" width="10.75390625" style="0" customWidth="1"/>
    <col min="52" max="52" width="10.125" style="0" customWidth="1"/>
    <col min="53" max="54" width="9.00390625" style="0" customWidth="1"/>
    <col min="55" max="55" width="8.375" style="0" customWidth="1"/>
    <col min="56" max="56" width="8.75390625" style="0" customWidth="1"/>
    <col min="57" max="57" width="10.875" style="0" customWidth="1"/>
    <col min="58" max="59" width="10.25390625" style="0" customWidth="1"/>
    <col min="60" max="60" width="8.75390625" style="0" customWidth="1"/>
    <col min="61" max="61" width="7.75390625" style="0" customWidth="1"/>
    <col min="62" max="63" width="8.125" style="0" customWidth="1"/>
    <col min="64" max="65" width="7.75390625" style="0" customWidth="1"/>
    <col min="67" max="67" width="8.75390625" style="0" customWidth="1"/>
  </cols>
  <sheetData>
    <row r="1" spans="10:45" ht="18">
      <c r="J1" s="20"/>
      <c r="K1" s="20"/>
      <c r="L1" s="20"/>
      <c r="M1" s="20"/>
      <c r="N1" s="20"/>
      <c r="O1" s="20"/>
      <c r="P1" s="12" t="s">
        <v>38</v>
      </c>
      <c r="Q1" s="20"/>
      <c r="R1" s="20"/>
      <c r="S1" s="20"/>
      <c r="T1" s="20"/>
      <c r="U1" s="20"/>
      <c r="V1" s="20"/>
      <c r="W1" s="20"/>
      <c r="AS1" s="21" t="s">
        <v>38</v>
      </c>
    </row>
    <row r="2" spans="8:45" ht="18">
      <c r="H2" s="12" t="s">
        <v>38</v>
      </c>
      <c r="J2" s="20"/>
      <c r="K2" s="20"/>
      <c r="L2" s="20"/>
      <c r="M2" s="20"/>
      <c r="N2" s="20"/>
      <c r="O2" s="20"/>
      <c r="P2" s="12"/>
      <c r="Q2" s="20"/>
      <c r="R2" s="20"/>
      <c r="S2" s="20"/>
      <c r="T2" s="20"/>
      <c r="U2" s="20"/>
      <c r="V2" s="20"/>
      <c r="W2" s="20"/>
      <c r="AS2" s="21"/>
    </row>
    <row r="3" spans="10:51" ht="18">
      <c r="J3" s="12" t="s">
        <v>39</v>
      </c>
      <c r="K3" s="12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AO3" s="21" t="s">
        <v>39</v>
      </c>
      <c r="AP3" s="22"/>
      <c r="AQ3" s="22"/>
      <c r="AR3" s="22"/>
      <c r="AS3" s="22"/>
      <c r="AT3" s="22"/>
      <c r="AU3" s="22"/>
      <c r="AV3" s="22"/>
      <c r="AW3" s="22"/>
      <c r="AX3" s="22"/>
      <c r="AY3" s="22"/>
    </row>
    <row r="4" spans="8:51" ht="18">
      <c r="H4" t="s">
        <v>97</v>
      </c>
      <c r="J4" s="12" t="s">
        <v>83</v>
      </c>
      <c r="K4" s="12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AO4" s="21" t="str">
        <f>J4</f>
        <v>за январь-сентябрь 2007 года по Ичалковскому району</v>
      </c>
      <c r="AP4" s="22"/>
      <c r="AQ4" s="22"/>
      <c r="AR4" s="22"/>
      <c r="AS4" s="22"/>
      <c r="AT4" s="22"/>
      <c r="AU4" s="22"/>
      <c r="AV4" s="22"/>
      <c r="AW4" s="22"/>
      <c r="AX4" s="22"/>
      <c r="AY4" s="22"/>
    </row>
    <row r="5" spans="10:41" ht="18">
      <c r="J5" s="12"/>
      <c r="K5" s="12"/>
      <c r="AO5" s="12"/>
    </row>
    <row r="6" spans="1:68" ht="12.75">
      <c r="A6" s="28" t="s">
        <v>0</v>
      </c>
      <c r="B6" s="1"/>
      <c r="C6" s="2"/>
      <c r="D6" s="2" t="s">
        <v>28</v>
      </c>
      <c r="E6" s="2"/>
      <c r="F6" s="2"/>
      <c r="G6" s="2"/>
      <c r="H6" s="2"/>
      <c r="I6" s="3"/>
      <c r="J6" s="1"/>
      <c r="K6" s="2"/>
      <c r="L6" s="2"/>
      <c r="M6" s="2"/>
      <c r="N6" s="2" t="s">
        <v>29</v>
      </c>
      <c r="O6" s="2"/>
      <c r="P6" s="2"/>
      <c r="Q6" s="3"/>
      <c r="R6" s="1"/>
      <c r="S6" s="2"/>
      <c r="T6" s="2"/>
      <c r="U6" s="2"/>
      <c r="V6" s="2" t="s">
        <v>30</v>
      </c>
      <c r="W6" s="2"/>
      <c r="X6" s="2"/>
      <c r="Y6" s="3"/>
      <c r="Z6" s="1"/>
      <c r="AA6" s="2"/>
      <c r="AB6" s="2"/>
      <c r="AC6" s="2"/>
      <c r="AD6" s="2" t="s">
        <v>31</v>
      </c>
      <c r="AE6" s="2"/>
      <c r="AF6" s="2"/>
      <c r="AG6" s="3"/>
      <c r="AH6" s="1"/>
      <c r="AI6" s="2"/>
      <c r="AJ6" s="2" t="s">
        <v>32</v>
      </c>
      <c r="AK6" s="2"/>
      <c r="AL6" s="2"/>
      <c r="AM6" s="3"/>
      <c r="AN6" s="2"/>
      <c r="AO6" s="2"/>
      <c r="AP6" s="2" t="s">
        <v>33</v>
      </c>
      <c r="AQ6" s="2"/>
      <c r="AR6" s="2"/>
      <c r="AS6" s="3"/>
      <c r="AT6" s="1"/>
      <c r="AU6" s="2"/>
      <c r="AV6" s="2" t="s">
        <v>35</v>
      </c>
      <c r="AW6" s="2"/>
      <c r="AX6" s="2"/>
      <c r="AY6" s="2"/>
      <c r="AZ6" s="2"/>
      <c r="BA6" s="9"/>
      <c r="BB6" s="4" t="s">
        <v>40</v>
      </c>
      <c r="BC6" s="1" t="s">
        <v>56</v>
      </c>
      <c r="BD6" s="2"/>
      <c r="BE6" s="2"/>
      <c r="BF6" s="2"/>
      <c r="BG6" s="2"/>
      <c r="BH6" s="3"/>
      <c r="BI6" s="326" t="s">
        <v>79</v>
      </c>
      <c r="BJ6" s="327"/>
      <c r="BK6" s="327"/>
      <c r="BL6" s="327"/>
      <c r="BM6" s="327"/>
      <c r="BN6" s="328"/>
      <c r="BO6" s="329" t="s">
        <v>87</v>
      </c>
      <c r="BP6" s="331"/>
    </row>
    <row r="7" spans="1:69" ht="12.75">
      <c r="A7" s="29" t="s">
        <v>1</v>
      </c>
      <c r="B7" s="4" t="s">
        <v>24</v>
      </c>
      <c r="C7" s="337" t="s">
        <v>86</v>
      </c>
      <c r="D7" s="4" t="s">
        <v>26</v>
      </c>
      <c r="E7" s="335" t="s">
        <v>86</v>
      </c>
      <c r="F7" s="4" t="s">
        <v>27</v>
      </c>
      <c r="G7" s="4" t="s">
        <v>24</v>
      </c>
      <c r="H7" s="4" t="s">
        <v>26</v>
      </c>
      <c r="I7" s="4" t="s">
        <v>27</v>
      </c>
      <c r="J7" s="4" t="s">
        <v>24</v>
      </c>
      <c r="K7" s="335" t="s">
        <v>86</v>
      </c>
      <c r="L7" s="4" t="s">
        <v>26</v>
      </c>
      <c r="M7" s="335" t="s">
        <v>86</v>
      </c>
      <c r="N7" s="4" t="s">
        <v>27</v>
      </c>
      <c r="O7" s="4" t="s">
        <v>24</v>
      </c>
      <c r="P7" s="4" t="s">
        <v>26</v>
      </c>
      <c r="Q7" s="4" t="s">
        <v>27</v>
      </c>
      <c r="R7" s="4" t="s">
        <v>24</v>
      </c>
      <c r="S7" s="335" t="s">
        <v>86</v>
      </c>
      <c r="T7" s="4" t="s">
        <v>26</v>
      </c>
      <c r="U7" s="335" t="s">
        <v>86</v>
      </c>
      <c r="V7" s="4" t="s">
        <v>27</v>
      </c>
      <c r="W7" s="4" t="s">
        <v>24</v>
      </c>
      <c r="X7" s="4" t="s">
        <v>26</v>
      </c>
      <c r="Y7" s="4" t="s">
        <v>27</v>
      </c>
      <c r="Z7" s="4" t="s">
        <v>24</v>
      </c>
      <c r="AA7" s="335" t="s">
        <v>86</v>
      </c>
      <c r="AB7" s="4" t="s">
        <v>26</v>
      </c>
      <c r="AC7" s="335" t="s">
        <v>86</v>
      </c>
      <c r="AD7" s="4" t="s">
        <v>27</v>
      </c>
      <c r="AE7" s="4" t="s">
        <v>24</v>
      </c>
      <c r="AF7" s="4" t="s">
        <v>26</v>
      </c>
      <c r="AG7" s="4" t="s">
        <v>27</v>
      </c>
      <c r="AH7" s="4" t="s">
        <v>24</v>
      </c>
      <c r="AI7" s="8" t="s">
        <v>26</v>
      </c>
      <c r="AJ7" s="8" t="s">
        <v>27</v>
      </c>
      <c r="AK7" s="8" t="s">
        <v>24</v>
      </c>
      <c r="AL7" s="8" t="s">
        <v>26</v>
      </c>
      <c r="AM7" s="8" t="s">
        <v>27</v>
      </c>
      <c r="AN7" s="4" t="s">
        <v>24</v>
      </c>
      <c r="AO7" s="4" t="s">
        <v>26</v>
      </c>
      <c r="AP7" s="4" t="s">
        <v>27</v>
      </c>
      <c r="AQ7" s="4" t="s">
        <v>24</v>
      </c>
      <c r="AR7" s="4" t="s">
        <v>26</v>
      </c>
      <c r="AS7" s="4" t="s">
        <v>27</v>
      </c>
      <c r="AT7" s="4" t="s">
        <v>24</v>
      </c>
      <c r="AU7" s="335" t="s">
        <v>86</v>
      </c>
      <c r="AV7" s="4" t="s">
        <v>26</v>
      </c>
      <c r="AW7" s="335" t="s">
        <v>86</v>
      </c>
      <c r="AX7" s="4" t="s">
        <v>27</v>
      </c>
      <c r="AY7" s="4" t="s">
        <v>24</v>
      </c>
      <c r="AZ7" s="6" t="s">
        <v>26</v>
      </c>
      <c r="BA7" s="4" t="s">
        <v>27</v>
      </c>
      <c r="BB7" s="19" t="s">
        <v>41</v>
      </c>
      <c r="BC7" s="9" t="s">
        <v>51</v>
      </c>
      <c r="BD7" s="9" t="s">
        <v>24</v>
      </c>
      <c r="BE7" s="335" t="s">
        <v>86</v>
      </c>
      <c r="BF7" s="9" t="s">
        <v>26</v>
      </c>
      <c r="BG7" s="335" t="s">
        <v>86</v>
      </c>
      <c r="BH7" s="9" t="s">
        <v>55</v>
      </c>
      <c r="BI7" s="19" t="s">
        <v>51</v>
      </c>
      <c r="BJ7" s="19" t="s">
        <v>24</v>
      </c>
      <c r="BK7" s="335" t="s">
        <v>86</v>
      </c>
      <c r="BL7" s="117" t="s">
        <v>26</v>
      </c>
      <c r="BM7" s="335" t="s">
        <v>86</v>
      </c>
      <c r="BN7" s="117" t="s">
        <v>55</v>
      </c>
      <c r="BO7" s="9" t="s">
        <v>88</v>
      </c>
      <c r="BP7" s="9" t="s">
        <v>67</v>
      </c>
      <c r="BQ7" s="142" t="s">
        <v>27</v>
      </c>
    </row>
    <row r="8" spans="1:69" ht="12.75">
      <c r="A8" s="29"/>
      <c r="B8" s="5" t="s">
        <v>25</v>
      </c>
      <c r="C8" s="309"/>
      <c r="D8" s="5" t="s">
        <v>25</v>
      </c>
      <c r="E8" s="336"/>
      <c r="F8" s="5"/>
      <c r="G8" s="5" t="s">
        <v>34</v>
      </c>
      <c r="H8" s="5" t="s">
        <v>34</v>
      </c>
      <c r="I8" s="5"/>
      <c r="J8" s="5" t="s">
        <v>25</v>
      </c>
      <c r="K8" s="336"/>
      <c r="L8" s="5" t="s">
        <v>25</v>
      </c>
      <c r="M8" s="336"/>
      <c r="N8" s="5"/>
      <c r="O8" s="5" t="s">
        <v>34</v>
      </c>
      <c r="P8" s="5" t="s">
        <v>34</v>
      </c>
      <c r="Q8" s="5"/>
      <c r="R8" s="5" t="s">
        <v>25</v>
      </c>
      <c r="S8" s="336"/>
      <c r="T8" s="5" t="s">
        <v>25</v>
      </c>
      <c r="U8" s="336"/>
      <c r="V8" s="5"/>
      <c r="W8" s="5" t="s">
        <v>34</v>
      </c>
      <c r="X8" s="5" t="s">
        <v>34</v>
      </c>
      <c r="Y8" s="5"/>
      <c r="Z8" s="5" t="s">
        <v>25</v>
      </c>
      <c r="AA8" s="336"/>
      <c r="AB8" s="5" t="s">
        <v>25</v>
      </c>
      <c r="AC8" s="336"/>
      <c r="AD8" s="5"/>
      <c r="AE8" s="5" t="s">
        <v>34</v>
      </c>
      <c r="AF8" s="5" t="s">
        <v>34</v>
      </c>
      <c r="AG8" s="5"/>
      <c r="AH8" s="5" t="s">
        <v>25</v>
      </c>
      <c r="AI8" s="5" t="s">
        <v>25</v>
      </c>
      <c r="AJ8" s="5"/>
      <c r="AK8" s="5" t="s">
        <v>34</v>
      </c>
      <c r="AL8" s="5" t="s">
        <v>34</v>
      </c>
      <c r="AM8" s="5"/>
      <c r="AN8" s="5" t="s">
        <v>25</v>
      </c>
      <c r="AO8" s="5" t="s">
        <v>25</v>
      </c>
      <c r="AP8" s="5"/>
      <c r="AQ8" s="5" t="s">
        <v>34</v>
      </c>
      <c r="AR8" s="5" t="s">
        <v>34</v>
      </c>
      <c r="AS8" s="5"/>
      <c r="AT8" s="5" t="s">
        <v>25</v>
      </c>
      <c r="AU8" s="336"/>
      <c r="AV8" s="5" t="s">
        <v>25</v>
      </c>
      <c r="AW8" s="336"/>
      <c r="AX8" s="5"/>
      <c r="AY8" s="5" t="s">
        <v>34</v>
      </c>
      <c r="AZ8" s="7" t="s">
        <v>34</v>
      </c>
      <c r="BA8" s="5"/>
      <c r="BB8" s="24" t="s">
        <v>42</v>
      </c>
      <c r="BC8" s="9" t="s">
        <v>52</v>
      </c>
      <c r="BD8" s="19" t="s">
        <v>84</v>
      </c>
      <c r="BE8" s="336"/>
      <c r="BF8" s="19" t="s">
        <v>84</v>
      </c>
      <c r="BG8" s="336"/>
      <c r="BH8" s="9"/>
      <c r="BI8" s="19" t="s">
        <v>52</v>
      </c>
      <c r="BJ8" s="19" t="s">
        <v>84</v>
      </c>
      <c r="BK8" s="336"/>
      <c r="BL8" s="19" t="s">
        <v>84</v>
      </c>
      <c r="BM8" s="336"/>
      <c r="BN8" s="8"/>
      <c r="BO8" s="9"/>
      <c r="BP8" s="9"/>
      <c r="BQ8" s="9"/>
    </row>
    <row r="9" spans="1:69" ht="18">
      <c r="A9" s="35" t="s">
        <v>2</v>
      </c>
      <c r="B9" s="36">
        <v>265</v>
      </c>
      <c r="C9" s="127"/>
      <c r="D9" s="36">
        <v>535.5</v>
      </c>
      <c r="E9" s="138">
        <f>D9*10</f>
        <v>5355</v>
      </c>
      <c r="F9" s="36" t="e">
        <f>E9/C9*100</f>
        <v>#DIV/0!</v>
      </c>
      <c r="G9" s="52">
        <v>23</v>
      </c>
      <c r="H9" s="39">
        <v>55.7</v>
      </c>
      <c r="I9" s="36">
        <v>242.17391304347825</v>
      </c>
      <c r="J9" s="39">
        <v>878</v>
      </c>
      <c r="K9" s="129">
        <f>J9*10</f>
        <v>8780</v>
      </c>
      <c r="L9" s="39">
        <v>939.2</v>
      </c>
      <c r="M9" s="140">
        <f>L9*10</f>
        <v>9392</v>
      </c>
      <c r="N9" s="36">
        <f>M9/K9*100</f>
        <v>106.97038724373576</v>
      </c>
      <c r="O9" s="52">
        <v>83</v>
      </c>
      <c r="P9" s="39">
        <v>90.4</v>
      </c>
      <c r="Q9" s="36">
        <v>108.91566265060241</v>
      </c>
      <c r="R9" s="14">
        <v>57</v>
      </c>
      <c r="S9" s="130">
        <f>R9*8</f>
        <v>456</v>
      </c>
      <c r="T9" s="14">
        <v>109.8</v>
      </c>
      <c r="U9" s="139">
        <f>T9*8</f>
        <v>878.4</v>
      </c>
      <c r="V9" s="36">
        <f>U9/S9*100</f>
        <v>192.6315789473684</v>
      </c>
      <c r="W9" s="37">
        <v>9</v>
      </c>
      <c r="X9" s="37">
        <v>9.2</v>
      </c>
      <c r="Y9" s="36">
        <v>102.22222222222221</v>
      </c>
      <c r="Z9" s="36">
        <v>38</v>
      </c>
      <c r="AA9" s="127">
        <f>Z9*12</f>
        <v>456</v>
      </c>
      <c r="AB9" s="36">
        <v>47.4</v>
      </c>
      <c r="AC9" s="138">
        <f>AB9*12</f>
        <v>568.8</v>
      </c>
      <c r="AD9" s="36">
        <f>AC9/AA9*100</f>
        <v>124.73684210526315</v>
      </c>
      <c r="AE9" s="37">
        <v>5</v>
      </c>
      <c r="AF9" s="36">
        <v>5.2</v>
      </c>
      <c r="AG9" s="36">
        <v>104</v>
      </c>
      <c r="AH9" s="36">
        <v>64770</v>
      </c>
      <c r="AI9" s="36">
        <v>66171.6</v>
      </c>
      <c r="AJ9" s="36">
        <v>102.16396479851781</v>
      </c>
      <c r="AK9" s="36">
        <v>8074</v>
      </c>
      <c r="AL9" s="36">
        <v>8321.1</v>
      </c>
      <c r="AM9" s="36">
        <v>103.06044092147634</v>
      </c>
      <c r="AN9" s="36">
        <v>2214</v>
      </c>
      <c r="AO9" s="36">
        <v>1810</v>
      </c>
      <c r="AP9" s="36">
        <v>81.75248419150859</v>
      </c>
      <c r="AQ9" s="36">
        <v>212</v>
      </c>
      <c r="AR9" s="36">
        <v>152.4</v>
      </c>
      <c r="AS9" s="36">
        <v>71.88679245283019</v>
      </c>
      <c r="AT9" s="41">
        <v>2396.7</v>
      </c>
      <c r="AU9" s="131">
        <f>AT9*20</f>
        <v>47934</v>
      </c>
      <c r="AV9" s="41">
        <v>2671.4</v>
      </c>
      <c r="AW9" s="137">
        <f>AV9*20</f>
        <v>53428</v>
      </c>
      <c r="AX9" s="42">
        <f>AW9/AU9*100</f>
        <v>111.46159302374097</v>
      </c>
      <c r="AY9" s="41">
        <v>399.3</v>
      </c>
      <c r="AZ9" s="41">
        <v>459</v>
      </c>
      <c r="BA9" s="42">
        <v>114.95116453794138</v>
      </c>
      <c r="BB9" s="36">
        <v>103.57004483312116</v>
      </c>
      <c r="BC9" s="61">
        <v>3000</v>
      </c>
      <c r="BD9" s="77">
        <v>3000</v>
      </c>
      <c r="BE9" s="132">
        <f>BD9*10</f>
        <v>30000</v>
      </c>
      <c r="BF9" s="77">
        <v>14460</v>
      </c>
      <c r="BG9" s="133">
        <f>BF9*10</f>
        <v>144600</v>
      </c>
      <c r="BH9" s="82">
        <f>BG9/BE9*100</f>
        <v>482</v>
      </c>
      <c r="BI9" s="119">
        <v>36</v>
      </c>
      <c r="BJ9" s="77">
        <v>23</v>
      </c>
      <c r="BK9" s="135">
        <f>BJ9*10</f>
        <v>230</v>
      </c>
      <c r="BL9" s="77">
        <v>59</v>
      </c>
      <c r="BM9" s="133">
        <f>BL9*10</f>
        <v>590</v>
      </c>
      <c r="BN9" s="82">
        <f>BM9/BK9*100</f>
        <v>256.52173913043475</v>
      </c>
      <c r="BO9" s="125">
        <f>C9+K9+S9+AA9+AU9+BE9+BK9</f>
        <v>87856</v>
      </c>
      <c r="BP9" s="125">
        <f>E9+M9+U9+AC9+AW9+BG9+BM9</f>
        <v>214812.2</v>
      </c>
      <c r="BQ9" s="125">
        <f>BP9/BO9*100</f>
        <v>244.50487160808598</v>
      </c>
    </row>
    <row r="10" spans="1:69" ht="18">
      <c r="A10" s="35" t="s">
        <v>3</v>
      </c>
      <c r="B10" s="36">
        <v>212</v>
      </c>
      <c r="C10" s="127">
        <f aca="true" t="shared" si="0" ref="C10:C29">B10*10</f>
        <v>2120</v>
      </c>
      <c r="D10" s="36">
        <v>286.2</v>
      </c>
      <c r="E10" s="138">
        <f aca="true" t="shared" si="1" ref="E10:E29">D10*10</f>
        <v>2862</v>
      </c>
      <c r="F10" s="36">
        <f aca="true" t="shared" si="2" ref="F10:F30">E10/C10*100</f>
        <v>135</v>
      </c>
      <c r="G10" s="52">
        <v>30</v>
      </c>
      <c r="H10" s="39">
        <v>28</v>
      </c>
      <c r="I10" s="36">
        <v>93.33333333333333</v>
      </c>
      <c r="J10" s="39">
        <v>740</v>
      </c>
      <c r="K10" s="129">
        <f aca="true" t="shared" si="3" ref="K10:K29">J10*10</f>
        <v>7400</v>
      </c>
      <c r="L10" s="39">
        <v>899.7</v>
      </c>
      <c r="M10" s="140">
        <f aca="true" t="shared" si="4" ref="M10:M29">L10*10</f>
        <v>8997</v>
      </c>
      <c r="N10" s="36">
        <f aca="true" t="shared" si="5" ref="N10:N30">M10/K10*100</f>
        <v>121.58108108108108</v>
      </c>
      <c r="O10" s="52">
        <v>100</v>
      </c>
      <c r="P10" s="39">
        <v>52.8</v>
      </c>
      <c r="Q10" s="36">
        <v>52.8</v>
      </c>
      <c r="R10" s="14">
        <v>38</v>
      </c>
      <c r="S10" s="130">
        <f aca="true" t="shared" si="6" ref="S10:S29">R10*8</f>
        <v>304</v>
      </c>
      <c r="T10" s="14">
        <v>19</v>
      </c>
      <c r="U10" s="139">
        <f aca="true" t="shared" si="7" ref="U10:U29">T10*8</f>
        <v>152</v>
      </c>
      <c r="V10" s="36">
        <f aca="true" t="shared" si="8" ref="V10:V30">U10/S10*100</f>
        <v>50</v>
      </c>
      <c r="W10" s="37">
        <v>6</v>
      </c>
      <c r="X10" s="37">
        <v>3.4</v>
      </c>
      <c r="Y10" s="36">
        <v>56.666666666666664</v>
      </c>
      <c r="Z10" s="36">
        <v>25</v>
      </c>
      <c r="AA10" s="127">
        <f aca="true" t="shared" si="9" ref="AA10:AA29">Z10*12</f>
        <v>300</v>
      </c>
      <c r="AB10" s="36">
        <v>58.2</v>
      </c>
      <c r="AC10" s="138">
        <f aca="true" t="shared" si="10" ref="AC10:AC29">AB10*12</f>
        <v>698.4000000000001</v>
      </c>
      <c r="AD10" s="36">
        <f aca="true" t="shared" si="11" ref="AD10:AD30">AC10/AA10*100</f>
        <v>232.80000000000004</v>
      </c>
      <c r="AE10" s="37">
        <v>3</v>
      </c>
      <c r="AF10" s="36">
        <v>10.4</v>
      </c>
      <c r="AG10" s="36">
        <v>346.6666666666667</v>
      </c>
      <c r="AH10" s="36">
        <v>7332</v>
      </c>
      <c r="AI10" s="36">
        <v>7371.1</v>
      </c>
      <c r="AJ10" s="36">
        <v>100.53327877795964</v>
      </c>
      <c r="AK10" s="36">
        <v>875</v>
      </c>
      <c r="AL10" s="36">
        <v>891.2</v>
      </c>
      <c r="AM10" s="36">
        <v>101.85142857142857</v>
      </c>
      <c r="AN10" s="36">
        <v>293</v>
      </c>
      <c r="AO10" s="36">
        <v>245.41</v>
      </c>
      <c r="AP10" s="36">
        <v>83.75767918088737</v>
      </c>
      <c r="AQ10" s="36">
        <v>14</v>
      </c>
      <c r="AR10" s="36">
        <v>5</v>
      </c>
      <c r="AS10" s="36">
        <v>35.714285714285715</v>
      </c>
      <c r="AT10" s="41">
        <v>301.3</v>
      </c>
      <c r="AU10" s="131">
        <f aca="true" t="shared" si="12" ref="AU10:AU32">AT10*20</f>
        <v>6026</v>
      </c>
      <c r="AV10" s="41">
        <v>322.5</v>
      </c>
      <c r="AW10" s="137">
        <f aca="true" t="shared" si="13" ref="AW10:AW32">AV10*20</f>
        <v>6450</v>
      </c>
      <c r="AX10" s="42">
        <f aca="true" t="shared" si="14" ref="AX10:AX32">AW10/AU10*100</f>
        <v>107.03617656820445</v>
      </c>
      <c r="AY10" s="37">
        <v>36.5</v>
      </c>
      <c r="AZ10" s="37">
        <v>41.7</v>
      </c>
      <c r="BA10" s="36">
        <v>114.24657534246576</v>
      </c>
      <c r="BB10" s="36">
        <v>99.95064165844029</v>
      </c>
      <c r="BC10" s="77">
        <v>1000</v>
      </c>
      <c r="BD10" s="77">
        <v>900</v>
      </c>
      <c r="BE10" s="132">
        <f aca="true" t="shared" si="15" ref="BE10:BE29">BD10*10</f>
        <v>9000</v>
      </c>
      <c r="BF10" s="77">
        <v>1380</v>
      </c>
      <c r="BG10" s="133">
        <f aca="true" t="shared" si="16" ref="BG10:BG29">BF10*10</f>
        <v>13800</v>
      </c>
      <c r="BH10" s="82">
        <f aca="true" t="shared" si="17" ref="BH10:BH30">BG10/BE10*100</f>
        <v>153.33333333333334</v>
      </c>
      <c r="BI10" s="119">
        <v>37</v>
      </c>
      <c r="BJ10" s="77">
        <v>23</v>
      </c>
      <c r="BK10" s="135">
        <f aca="true" t="shared" si="18" ref="BK10:BK29">BJ10*10</f>
        <v>230</v>
      </c>
      <c r="BL10" s="77"/>
      <c r="BM10" s="133">
        <f aca="true" t="shared" si="19" ref="BM10:BM29">BL10*10</f>
        <v>0</v>
      </c>
      <c r="BN10" s="82">
        <f aca="true" t="shared" si="20" ref="BN10:BN30">BM10/BK10*100</f>
        <v>0</v>
      </c>
      <c r="BO10" s="125">
        <f aca="true" t="shared" si="21" ref="BO10:BO30">C10+K10+S10+AA10+AU10+BE10+BK10</f>
        <v>25380</v>
      </c>
      <c r="BP10" s="125">
        <f aca="true" t="shared" si="22" ref="BP10:BP30">E10+M10+U10+AC10+AW10+BG10+BM10</f>
        <v>32959.4</v>
      </c>
      <c r="BQ10" s="125">
        <f aca="true" t="shared" si="23" ref="BQ10:BQ30">BP10/BO10*100</f>
        <v>129.86367218282112</v>
      </c>
    </row>
    <row r="11" spans="1:69" ht="18">
      <c r="A11" s="35" t="s">
        <v>4</v>
      </c>
      <c r="B11" s="36">
        <v>56</v>
      </c>
      <c r="C11" s="127">
        <f t="shared" si="0"/>
        <v>560</v>
      </c>
      <c r="D11" s="36">
        <v>60.1</v>
      </c>
      <c r="E11" s="138">
        <f t="shared" si="1"/>
        <v>601</v>
      </c>
      <c r="F11" s="36">
        <f t="shared" si="2"/>
        <v>107.32142857142857</v>
      </c>
      <c r="G11" s="52">
        <v>7</v>
      </c>
      <c r="H11" s="39">
        <v>7</v>
      </c>
      <c r="I11" s="36">
        <v>100</v>
      </c>
      <c r="J11" s="39">
        <v>0</v>
      </c>
      <c r="K11" s="129">
        <f t="shared" si="3"/>
        <v>0</v>
      </c>
      <c r="L11" s="39">
        <v>0</v>
      </c>
      <c r="M11" s="140">
        <f t="shared" si="4"/>
        <v>0</v>
      </c>
      <c r="N11" s="36"/>
      <c r="O11" s="52"/>
      <c r="P11" s="39"/>
      <c r="Q11" s="36"/>
      <c r="R11" s="14">
        <v>15</v>
      </c>
      <c r="S11" s="130">
        <f t="shared" si="6"/>
        <v>120</v>
      </c>
      <c r="T11" s="14">
        <v>15.8</v>
      </c>
      <c r="U11" s="139">
        <f t="shared" si="7"/>
        <v>126.4</v>
      </c>
      <c r="V11" s="36">
        <f t="shared" si="8"/>
        <v>105.33333333333334</v>
      </c>
      <c r="W11" s="37">
        <v>2</v>
      </c>
      <c r="X11" s="37">
        <v>5.5</v>
      </c>
      <c r="Y11" s="36">
        <v>275</v>
      </c>
      <c r="Z11" s="36">
        <v>0</v>
      </c>
      <c r="AA11" s="127">
        <f t="shared" si="9"/>
        <v>0</v>
      </c>
      <c r="AB11" s="36">
        <v>0</v>
      </c>
      <c r="AC11" s="138">
        <f t="shared" si="10"/>
        <v>0</v>
      </c>
      <c r="AD11" s="36"/>
      <c r="AE11" s="37"/>
      <c r="AF11" s="36"/>
      <c r="AG11" s="36"/>
      <c r="AH11" s="36">
        <v>1014</v>
      </c>
      <c r="AI11" s="36">
        <v>1020.1</v>
      </c>
      <c r="AJ11" s="36">
        <v>100.60157790927022</v>
      </c>
      <c r="AK11" s="36">
        <v>100</v>
      </c>
      <c r="AL11" s="36">
        <v>101</v>
      </c>
      <c r="AM11" s="36">
        <v>101</v>
      </c>
      <c r="AN11" s="36">
        <v>45</v>
      </c>
      <c r="AO11" s="36">
        <v>29</v>
      </c>
      <c r="AP11" s="36">
        <v>64.44444444444444</v>
      </c>
      <c r="AQ11" s="36">
        <v>5</v>
      </c>
      <c r="AR11" s="36">
        <v>2</v>
      </c>
      <c r="AS11" s="36">
        <v>40</v>
      </c>
      <c r="AT11" s="41">
        <v>83.7</v>
      </c>
      <c r="AU11" s="131">
        <f t="shared" si="12"/>
        <v>1674</v>
      </c>
      <c r="AV11" s="41">
        <v>99.4</v>
      </c>
      <c r="AW11" s="137">
        <f t="shared" si="13"/>
        <v>1988</v>
      </c>
      <c r="AX11" s="42">
        <f t="shared" si="14"/>
        <v>118.75746714456392</v>
      </c>
      <c r="AY11" s="37">
        <v>4.6</v>
      </c>
      <c r="AZ11" s="37">
        <v>5.1</v>
      </c>
      <c r="BA11" s="36">
        <v>110.86956521739131</v>
      </c>
      <c r="BB11" s="36">
        <v>100.35997120230383</v>
      </c>
      <c r="BC11" s="77">
        <v>100</v>
      </c>
      <c r="BD11" s="77">
        <v>100</v>
      </c>
      <c r="BE11" s="132">
        <f t="shared" si="15"/>
        <v>1000</v>
      </c>
      <c r="BF11" s="77">
        <v>210</v>
      </c>
      <c r="BG11" s="133">
        <f t="shared" si="16"/>
        <v>2100</v>
      </c>
      <c r="BH11" s="82">
        <f t="shared" si="17"/>
        <v>210</v>
      </c>
      <c r="BI11" s="119"/>
      <c r="BJ11" s="77"/>
      <c r="BK11" s="135">
        <f t="shared" si="18"/>
        <v>0</v>
      </c>
      <c r="BL11" s="77"/>
      <c r="BM11" s="133">
        <f t="shared" si="19"/>
        <v>0</v>
      </c>
      <c r="BN11" s="82"/>
      <c r="BO11" s="125">
        <f t="shared" si="21"/>
        <v>3354</v>
      </c>
      <c r="BP11" s="125">
        <f t="shared" si="22"/>
        <v>4815.4</v>
      </c>
      <c r="BQ11" s="125">
        <f t="shared" si="23"/>
        <v>143.57185450208704</v>
      </c>
    </row>
    <row r="12" spans="1:69" ht="18">
      <c r="A12" s="35" t="s">
        <v>5</v>
      </c>
      <c r="B12" s="36">
        <v>104</v>
      </c>
      <c r="C12" s="127">
        <f t="shared" si="0"/>
        <v>1040</v>
      </c>
      <c r="D12" s="36">
        <v>180.6</v>
      </c>
      <c r="E12" s="138">
        <f t="shared" si="1"/>
        <v>1806</v>
      </c>
      <c r="F12" s="36">
        <f t="shared" si="2"/>
        <v>173.65384615384616</v>
      </c>
      <c r="G12" s="52">
        <v>10</v>
      </c>
      <c r="H12" s="39">
        <v>18.2</v>
      </c>
      <c r="I12" s="36">
        <v>182</v>
      </c>
      <c r="J12" s="39">
        <v>0</v>
      </c>
      <c r="K12" s="129">
        <f t="shared" si="3"/>
        <v>0</v>
      </c>
      <c r="L12" s="39">
        <v>0</v>
      </c>
      <c r="M12" s="140">
        <f t="shared" si="4"/>
        <v>0</v>
      </c>
      <c r="N12" s="36"/>
      <c r="O12" s="52"/>
      <c r="P12" s="39"/>
      <c r="Q12" s="36"/>
      <c r="R12" s="14">
        <v>21</v>
      </c>
      <c r="S12" s="130">
        <f t="shared" si="6"/>
        <v>168</v>
      </c>
      <c r="T12" s="14">
        <v>13.5</v>
      </c>
      <c r="U12" s="139">
        <f t="shared" si="7"/>
        <v>108</v>
      </c>
      <c r="V12" s="36">
        <f t="shared" si="8"/>
        <v>64.28571428571429</v>
      </c>
      <c r="W12" s="37">
        <v>4</v>
      </c>
      <c r="X12" s="37">
        <v>2</v>
      </c>
      <c r="Y12" s="36">
        <v>50</v>
      </c>
      <c r="Z12" s="36">
        <v>0</v>
      </c>
      <c r="AA12" s="127">
        <f t="shared" si="9"/>
        <v>0</v>
      </c>
      <c r="AB12" s="36">
        <v>0</v>
      </c>
      <c r="AC12" s="138">
        <f t="shared" si="10"/>
        <v>0</v>
      </c>
      <c r="AD12" s="36"/>
      <c r="AE12" s="37"/>
      <c r="AF12" s="36"/>
      <c r="AG12" s="36"/>
      <c r="AH12" s="36">
        <v>1791</v>
      </c>
      <c r="AI12" s="36">
        <v>1799.3</v>
      </c>
      <c r="AJ12" s="36">
        <v>100.46342825237298</v>
      </c>
      <c r="AK12" s="36">
        <v>188</v>
      </c>
      <c r="AL12" s="36">
        <v>190.2</v>
      </c>
      <c r="AM12" s="36">
        <v>101.17021276595743</v>
      </c>
      <c r="AN12" s="36">
        <v>58</v>
      </c>
      <c r="AO12" s="36">
        <v>37</v>
      </c>
      <c r="AP12" s="36">
        <v>63.793103448275865</v>
      </c>
      <c r="AQ12" s="36">
        <v>5</v>
      </c>
      <c r="AR12" s="36">
        <v>2</v>
      </c>
      <c r="AS12" s="36">
        <v>40</v>
      </c>
      <c r="AT12" s="41">
        <v>84.1</v>
      </c>
      <c r="AU12" s="131">
        <f t="shared" si="12"/>
        <v>1682</v>
      </c>
      <c r="AV12" s="41">
        <v>93</v>
      </c>
      <c r="AW12" s="137">
        <f t="shared" si="13"/>
        <v>1860</v>
      </c>
      <c r="AX12" s="42">
        <f t="shared" si="14"/>
        <v>110.58263971462546</v>
      </c>
      <c r="AY12" s="37">
        <v>9.9</v>
      </c>
      <c r="AZ12" s="37">
        <v>11.2</v>
      </c>
      <c r="BA12" s="36">
        <v>113.13131313131312</v>
      </c>
      <c r="BB12" s="36">
        <v>100.68836045056322</v>
      </c>
      <c r="BC12" s="77">
        <v>100</v>
      </c>
      <c r="BD12" s="77">
        <v>100</v>
      </c>
      <c r="BE12" s="132">
        <f t="shared" si="15"/>
        <v>1000</v>
      </c>
      <c r="BF12" s="77">
        <v>390</v>
      </c>
      <c r="BG12" s="133">
        <f t="shared" si="16"/>
        <v>3900</v>
      </c>
      <c r="BH12" s="82">
        <f t="shared" si="17"/>
        <v>390</v>
      </c>
      <c r="BI12" s="119">
        <v>12</v>
      </c>
      <c r="BJ12" s="77">
        <v>8</v>
      </c>
      <c r="BK12" s="135">
        <f t="shared" si="18"/>
        <v>80</v>
      </c>
      <c r="BL12" s="77">
        <v>3</v>
      </c>
      <c r="BM12" s="133">
        <f t="shared" si="19"/>
        <v>30</v>
      </c>
      <c r="BN12" s="82">
        <f t="shared" si="20"/>
        <v>37.5</v>
      </c>
      <c r="BO12" s="125">
        <f t="shared" si="21"/>
        <v>3970</v>
      </c>
      <c r="BP12" s="125">
        <f t="shared" si="22"/>
        <v>7704</v>
      </c>
      <c r="BQ12" s="125">
        <f t="shared" si="23"/>
        <v>194.05541561712846</v>
      </c>
    </row>
    <row r="13" spans="1:69" ht="18">
      <c r="A13" s="35" t="s">
        <v>6</v>
      </c>
      <c r="B13" s="36">
        <v>20</v>
      </c>
      <c r="C13" s="127">
        <f t="shared" si="0"/>
        <v>200</v>
      </c>
      <c r="D13" s="36">
        <v>20.3</v>
      </c>
      <c r="E13" s="138">
        <f t="shared" si="1"/>
        <v>203</v>
      </c>
      <c r="F13" s="36">
        <f t="shared" si="2"/>
        <v>101.49999999999999</v>
      </c>
      <c r="G13" s="52">
        <v>3</v>
      </c>
      <c r="H13" s="39">
        <v>1.3</v>
      </c>
      <c r="I13" s="36">
        <v>43.333333333333336</v>
      </c>
      <c r="J13" s="39">
        <v>1586</v>
      </c>
      <c r="K13" s="129">
        <f t="shared" si="3"/>
        <v>15860</v>
      </c>
      <c r="L13" s="39">
        <v>1936.9</v>
      </c>
      <c r="M13" s="140">
        <f t="shared" si="4"/>
        <v>19369</v>
      </c>
      <c r="N13" s="36">
        <f t="shared" si="5"/>
        <v>122.12484237074402</v>
      </c>
      <c r="O13" s="52">
        <v>180</v>
      </c>
      <c r="P13" s="39">
        <v>186.6</v>
      </c>
      <c r="Q13" s="36">
        <v>103.66666666666666</v>
      </c>
      <c r="R13" s="14">
        <v>5.5</v>
      </c>
      <c r="S13" s="130">
        <f t="shared" si="6"/>
        <v>44</v>
      </c>
      <c r="T13" s="14">
        <v>5.5</v>
      </c>
      <c r="U13" s="139">
        <f t="shared" si="7"/>
        <v>44</v>
      </c>
      <c r="V13" s="36">
        <f t="shared" si="8"/>
        <v>100</v>
      </c>
      <c r="W13" s="37">
        <v>0.5</v>
      </c>
      <c r="X13" s="37">
        <v>0.5</v>
      </c>
      <c r="Y13" s="36">
        <v>100</v>
      </c>
      <c r="Z13" s="36">
        <v>81</v>
      </c>
      <c r="AA13" s="127">
        <f t="shared" si="9"/>
        <v>972</v>
      </c>
      <c r="AB13" s="36">
        <v>72.3</v>
      </c>
      <c r="AC13" s="138">
        <f t="shared" si="10"/>
        <v>867.5999999999999</v>
      </c>
      <c r="AD13" s="36">
        <f t="shared" si="11"/>
        <v>89.25925925925925</v>
      </c>
      <c r="AE13" s="37">
        <v>13</v>
      </c>
      <c r="AF13" s="36">
        <v>2.6</v>
      </c>
      <c r="AG13" s="36">
        <v>20</v>
      </c>
      <c r="AH13" s="36">
        <v>4407</v>
      </c>
      <c r="AI13" s="36">
        <v>4424</v>
      </c>
      <c r="AJ13" s="36">
        <v>100.38574994327207</v>
      </c>
      <c r="AK13" s="36">
        <v>503</v>
      </c>
      <c r="AL13" s="36">
        <v>509.2</v>
      </c>
      <c r="AM13" s="36">
        <v>101.23260437375745</v>
      </c>
      <c r="AN13" s="36">
        <v>137</v>
      </c>
      <c r="AO13" s="36">
        <v>131.4</v>
      </c>
      <c r="AP13" s="36">
        <v>95.91240875912409</v>
      </c>
      <c r="AQ13" s="36">
        <v>22</v>
      </c>
      <c r="AR13" s="36">
        <v>13</v>
      </c>
      <c r="AS13" s="36">
        <v>59.09090909090909</v>
      </c>
      <c r="AT13" s="41">
        <v>235.9</v>
      </c>
      <c r="AU13" s="131">
        <f t="shared" si="12"/>
        <v>4718</v>
      </c>
      <c r="AV13" s="41">
        <v>253.3</v>
      </c>
      <c r="AW13" s="137">
        <f t="shared" si="13"/>
        <v>5066</v>
      </c>
      <c r="AX13" s="42">
        <f t="shared" si="14"/>
        <v>107.37600678253499</v>
      </c>
      <c r="AY13" s="37">
        <v>17.7</v>
      </c>
      <c r="AZ13" s="37">
        <v>17.9</v>
      </c>
      <c r="BA13" s="36">
        <v>101.12994350282484</v>
      </c>
      <c r="BB13" s="36">
        <v>105.97484276729561</v>
      </c>
      <c r="BC13" s="77">
        <v>2600</v>
      </c>
      <c r="BD13" s="77">
        <v>2600</v>
      </c>
      <c r="BE13" s="132">
        <f t="shared" si="15"/>
        <v>26000</v>
      </c>
      <c r="BF13" s="77">
        <v>3580</v>
      </c>
      <c r="BG13" s="133">
        <f t="shared" si="16"/>
        <v>35800</v>
      </c>
      <c r="BH13" s="82">
        <f t="shared" si="17"/>
        <v>137.69230769230768</v>
      </c>
      <c r="BI13" s="119"/>
      <c r="BJ13" s="77"/>
      <c r="BK13" s="135">
        <f t="shared" si="18"/>
        <v>0</v>
      </c>
      <c r="BL13" s="77"/>
      <c r="BM13" s="133">
        <f t="shared" si="19"/>
        <v>0</v>
      </c>
      <c r="BN13" s="82"/>
      <c r="BO13" s="125">
        <f t="shared" si="21"/>
        <v>47794</v>
      </c>
      <c r="BP13" s="125">
        <f t="shared" si="22"/>
        <v>61349.6</v>
      </c>
      <c r="BQ13" s="125">
        <f t="shared" si="23"/>
        <v>128.36255596936854</v>
      </c>
    </row>
    <row r="14" spans="1:69" ht="18">
      <c r="A14" s="35" t="s">
        <v>7</v>
      </c>
      <c r="B14" s="36">
        <v>68</v>
      </c>
      <c r="C14" s="127">
        <f t="shared" si="0"/>
        <v>680</v>
      </c>
      <c r="D14" s="36">
        <v>75.9</v>
      </c>
      <c r="E14" s="138">
        <f t="shared" si="1"/>
        <v>759</v>
      </c>
      <c r="F14" s="36">
        <f t="shared" si="2"/>
        <v>111.61764705882354</v>
      </c>
      <c r="G14" s="52">
        <v>9</v>
      </c>
      <c r="H14" s="39">
        <v>9.7</v>
      </c>
      <c r="I14" s="36">
        <v>107.77777777777777</v>
      </c>
      <c r="J14" s="39">
        <v>395</v>
      </c>
      <c r="K14" s="129">
        <f t="shared" si="3"/>
        <v>3950</v>
      </c>
      <c r="L14" s="39">
        <v>488.2</v>
      </c>
      <c r="M14" s="140">
        <f t="shared" si="4"/>
        <v>4882</v>
      </c>
      <c r="N14" s="36">
        <f t="shared" si="5"/>
        <v>123.59493670886077</v>
      </c>
      <c r="O14" s="52">
        <v>55</v>
      </c>
      <c r="P14" s="39">
        <v>60.7</v>
      </c>
      <c r="Q14" s="36">
        <v>110.36363636363637</v>
      </c>
      <c r="R14" s="14">
        <v>15</v>
      </c>
      <c r="S14" s="130">
        <f t="shared" si="6"/>
        <v>120</v>
      </c>
      <c r="T14" s="14">
        <v>17.4</v>
      </c>
      <c r="U14" s="139">
        <f t="shared" si="7"/>
        <v>139.2</v>
      </c>
      <c r="V14" s="36">
        <f t="shared" si="8"/>
        <v>115.99999999999999</v>
      </c>
      <c r="W14" s="37">
        <v>2</v>
      </c>
      <c r="X14" s="37">
        <v>4.1</v>
      </c>
      <c r="Y14" s="36">
        <v>205</v>
      </c>
      <c r="Z14" s="36">
        <v>38</v>
      </c>
      <c r="AA14" s="127">
        <f t="shared" si="9"/>
        <v>456</v>
      </c>
      <c r="AB14" s="36">
        <v>45</v>
      </c>
      <c r="AC14" s="138">
        <f t="shared" si="10"/>
        <v>540</v>
      </c>
      <c r="AD14" s="36">
        <f t="shared" si="11"/>
        <v>118.42105263157893</v>
      </c>
      <c r="AE14" s="37">
        <v>6</v>
      </c>
      <c r="AF14" s="36"/>
      <c r="AG14" s="36">
        <v>0</v>
      </c>
      <c r="AH14" s="36">
        <v>3116</v>
      </c>
      <c r="AI14" s="36">
        <v>3132.6</v>
      </c>
      <c r="AJ14" s="36">
        <v>100.53273427471116</v>
      </c>
      <c r="AK14" s="36">
        <v>397</v>
      </c>
      <c r="AL14" s="36">
        <v>402.1</v>
      </c>
      <c r="AM14" s="36">
        <v>101.2846347607053</v>
      </c>
      <c r="AN14" s="36">
        <v>136</v>
      </c>
      <c r="AO14" s="36">
        <v>135.5</v>
      </c>
      <c r="AP14" s="36">
        <v>99.63235294117648</v>
      </c>
      <c r="AQ14" s="36">
        <v>17</v>
      </c>
      <c r="AR14" s="36">
        <v>10.5</v>
      </c>
      <c r="AS14" s="36">
        <v>61.76470588235294</v>
      </c>
      <c r="AT14" s="41">
        <v>223.3</v>
      </c>
      <c r="AU14" s="131">
        <f t="shared" si="12"/>
        <v>4466</v>
      </c>
      <c r="AV14" s="41">
        <v>227.1</v>
      </c>
      <c r="AW14" s="137">
        <f t="shared" si="13"/>
        <v>4542</v>
      </c>
      <c r="AX14" s="42">
        <f t="shared" si="14"/>
        <v>101.70174652933272</v>
      </c>
      <c r="AY14" s="37">
        <v>33.6</v>
      </c>
      <c r="AZ14" s="37">
        <v>37.2</v>
      </c>
      <c r="BA14" s="36">
        <v>110.71428571428572</v>
      </c>
      <c r="BB14" s="36">
        <v>100.46981776765375</v>
      </c>
      <c r="BC14" s="77">
        <v>1150</v>
      </c>
      <c r="BD14" s="77">
        <v>1150</v>
      </c>
      <c r="BE14" s="132">
        <f t="shared" si="15"/>
        <v>11500</v>
      </c>
      <c r="BF14" s="77">
        <v>3707</v>
      </c>
      <c r="BG14" s="133">
        <f t="shared" si="16"/>
        <v>37070</v>
      </c>
      <c r="BH14" s="82">
        <f t="shared" si="17"/>
        <v>322.3478260869565</v>
      </c>
      <c r="BI14" s="119">
        <v>10</v>
      </c>
      <c r="BJ14" s="77">
        <v>7</v>
      </c>
      <c r="BK14" s="135">
        <f t="shared" si="18"/>
        <v>70</v>
      </c>
      <c r="BL14" s="77">
        <v>10</v>
      </c>
      <c r="BM14" s="133">
        <f t="shared" si="19"/>
        <v>100</v>
      </c>
      <c r="BN14" s="82">
        <f t="shared" si="20"/>
        <v>142.85714285714286</v>
      </c>
      <c r="BO14" s="125">
        <f t="shared" si="21"/>
        <v>21242</v>
      </c>
      <c r="BP14" s="125">
        <f t="shared" si="22"/>
        <v>48032.2</v>
      </c>
      <c r="BQ14" s="125">
        <f t="shared" si="23"/>
        <v>226.1190095094624</v>
      </c>
    </row>
    <row r="15" spans="1:69" ht="18">
      <c r="A15" s="35" t="s">
        <v>8</v>
      </c>
      <c r="B15" s="36">
        <v>198</v>
      </c>
      <c r="C15" s="127">
        <f t="shared" si="0"/>
        <v>1980</v>
      </c>
      <c r="D15" s="36">
        <v>265.8</v>
      </c>
      <c r="E15" s="138">
        <f t="shared" si="1"/>
        <v>2658</v>
      </c>
      <c r="F15" s="36">
        <f t="shared" si="2"/>
        <v>134.24242424242425</v>
      </c>
      <c r="G15" s="52">
        <v>27</v>
      </c>
      <c r="H15" s="39">
        <v>25.1</v>
      </c>
      <c r="I15" s="36">
        <v>92.96296296296298</v>
      </c>
      <c r="J15" s="39">
        <v>677</v>
      </c>
      <c r="K15" s="129">
        <f t="shared" si="3"/>
        <v>6770</v>
      </c>
      <c r="L15" s="39">
        <v>529.7</v>
      </c>
      <c r="M15" s="140">
        <f t="shared" si="4"/>
        <v>5297</v>
      </c>
      <c r="N15" s="36">
        <f t="shared" si="5"/>
        <v>78.24224519940915</v>
      </c>
      <c r="O15" s="52">
        <v>60</v>
      </c>
      <c r="P15" s="39">
        <v>52</v>
      </c>
      <c r="Q15" s="36">
        <v>86.66666666666667</v>
      </c>
      <c r="R15" s="14">
        <v>42</v>
      </c>
      <c r="S15" s="130">
        <f t="shared" si="6"/>
        <v>336</v>
      </c>
      <c r="T15" s="14">
        <v>47.7</v>
      </c>
      <c r="U15" s="139">
        <f t="shared" si="7"/>
        <v>381.6</v>
      </c>
      <c r="V15" s="36">
        <f t="shared" si="8"/>
        <v>113.57142857142857</v>
      </c>
      <c r="W15" s="37">
        <v>6</v>
      </c>
      <c r="X15" s="37">
        <v>7</v>
      </c>
      <c r="Y15" s="36">
        <v>116.66666666666667</v>
      </c>
      <c r="Z15" s="36">
        <v>25</v>
      </c>
      <c r="AA15" s="127">
        <f t="shared" si="9"/>
        <v>300</v>
      </c>
      <c r="AB15" s="36">
        <v>0</v>
      </c>
      <c r="AC15" s="138">
        <f t="shared" si="10"/>
        <v>0</v>
      </c>
      <c r="AD15" s="36">
        <f t="shared" si="11"/>
        <v>0</v>
      </c>
      <c r="AE15" s="37">
        <v>3</v>
      </c>
      <c r="AF15" s="36"/>
      <c r="AG15" s="36">
        <v>0</v>
      </c>
      <c r="AH15" s="36">
        <v>114632</v>
      </c>
      <c r="AI15" s="36">
        <v>114837.6</v>
      </c>
      <c r="AJ15" s="36">
        <v>100.17935654965456</v>
      </c>
      <c r="AK15" s="36">
        <v>12782</v>
      </c>
      <c r="AL15" s="36">
        <v>12982.4</v>
      </c>
      <c r="AM15" s="36">
        <v>101.56782976060083</v>
      </c>
      <c r="AN15" s="36">
        <v>1073</v>
      </c>
      <c r="AO15" s="36">
        <v>890.6</v>
      </c>
      <c r="AP15" s="36">
        <v>83.0009319664492</v>
      </c>
      <c r="AQ15" s="36">
        <v>60</v>
      </c>
      <c r="AR15" s="36">
        <v>43.1</v>
      </c>
      <c r="AS15" s="36">
        <v>71.83333333333334</v>
      </c>
      <c r="AT15" s="41">
        <v>855.1</v>
      </c>
      <c r="AU15" s="131">
        <f t="shared" si="12"/>
        <v>17102</v>
      </c>
      <c r="AV15" s="41">
        <v>937.6</v>
      </c>
      <c r="AW15" s="137">
        <f t="shared" si="13"/>
        <v>18752</v>
      </c>
      <c r="AX15" s="42">
        <f t="shared" si="14"/>
        <v>109.64799438662145</v>
      </c>
      <c r="AY15" s="37">
        <v>119.4</v>
      </c>
      <c r="AZ15" s="37">
        <v>137.8</v>
      </c>
      <c r="BA15" s="36">
        <v>115.4103852596315</v>
      </c>
      <c r="BB15" s="36">
        <v>101.68944285928816</v>
      </c>
      <c r="BC15" s="77">
        <v>1400</v>
      </c>
      <c r="BD15" s="77">
        <v>1400</v>
      </c>
      <c r="BE15" s="132">
        <f t="shared" si="15"/>
        <v>14000</v>
      </c>
      <c r="BF15" s="77">
        <v>5449</v>
      </c>
      <c r="BG15" s="133">
        <f t="shared" si="16"/>
        <v>54490</v>
      </c>
      <c r="BH15" s="82">
        <f t="shared" si="17"/>
        <v>389.2142857142857</v>
      </c>
      <c r="BI15" s="119">
        <v>35</v>
      </c>
      <c r="BJ15" s="77">
        <v>23</v>
      </c>
      <c r="BK15" s="135">
        <f t="shared" si="18"/>
        <v>230</v>
      </c>
      <c r="BL15" s="77">
        <v>25</v>
      </c>
      <c r="BM15" s="133">
        <f t="shared" si="19"/>
        <v>250</v>
      </c>
      <c r="BN15" s="82">
        <f t="shared" si="20"/>
        <v>108.69565217391303</v>
      </c>
      <c r="BO15" s="125">
        <f t="shared" si="21"/>
        <v>40718</v>
      </c>
      <c r="BP15" s="125">
        <f t="shared" si="22"/>
        <v>81828.6</v>
      </c>
      <c r="BQ15" s="125">
        <f t="shared" si="23"/>
        <v>200.9641927403114</v>
      </c>
    </row>
    <row r="16" spans="1:69" ht="18">
      <c r="A16" s="35" t="s">
        <v>9</v>
      </c>
      <c r="B16" s="36">
        <v>59</v>
      </c>
      <c r="C16" s="127">
        <f t="shared" si="0"/>
        <v>590</v>
      </c>
      <c r="D16" s="36">
        <v>96.9</v>
      </c>
      <c r="E16" s="138">
        <f t="shared" si="1"/>
        <v>969</v>
      </c>
      <c r="F16" s="36">
        <f t="shared" si="2"/>
        <v>164.23728813559322</v>
      </c>
      <c r="G16" s="52">
        <v>6</v>
      </c>
      <c r="H16" s="39">
        <v>11.3</v>
      </c>
      <c r="I16" s="36">
        <v>188.33333333333334</v>
      </c>
      <c r="J16" s="39">
        <v>77</v>
      </c>
      <c r="K16" s="129">
        <f t="shared" si="3"/>
        <v>770</v>
      </c>
      <c r="L16" s="39">
        <v>115.5</v>
      </c>
      <c r="M16" s="140">
        <f t="shared" si="4"/>
        <v>1155</v>
      </c>
      <c r="N16" s="36">
        <f t="shared" si="5"/>
        <v>150</v>
      </c>
      <c r="O16" s="52">
        <v>10</v>
      </c>
      <c r="P16" s="39">
        <v>10.7</v>
      </c>
      <c r="Q16" s="36">
        <v>0</v>
      </c>
      <c r="R16" s="14">
        <v>7</v>
      </c>
      <c r="S16" s="130">
        <f t="shared" si="6"/>
        <v>56</v>
      </c>
      <c r="T16" s="14">
        <v>7.3</v>
      </c>
      <c r="U16" s="139">
        <f t="shared" si="7"/>
        <v>58.4</v>
      </c>
      <c r="V16" s="36">
        <f t="shared" si="8"/>
        <v>104.28571428571429</v>
      </c>
      <c r="W16" s="37">
        <v>1.5</v>
      </c>
      <c r="X16" s="37">
        <v>1.5</v>
      </c>
      <c r="Y16" s="36">
        <v>100</v>
      </c>
      <c r="Z16" s="36">
        <v>0</v>
      </c>
      <c r="AA16" s="127">
        <f t="shared" si="9"/>
        <v>0</v>
      </c>
      <c r="AB16" s="36">
        <v>2</v>
      </c>
      <c r="AC16" s="138">
        <f t="shared" si="10"/>
        <v>24</v>
      </c>
      <c r="AD16" s="36"/>
      <c r="AE16" s="37"/>
      <c r="AF16" s="36"/>
      <c r="AG16" s="36"/>
      <c r="AH16" s="36">
        <v>1059</v>
      </c>
      <c r="AI16" s="36">
        <v>1064.6</v>
      </c>
      <c r="AJ16" s="36">
        <v>100.52880075542964</v>
      </c>
      <c r="AK16" s="36">
        <v>141</v>
      </c>
      <c r="AL16" s="36">
        <v>143.2</v>
      </c>
      <c r="AM16" s="36">
        <v>101.56028368794325</v>
      </c>
      <c r="AN16" s="36">
        <v>50</v>
      </c>
      <c r="AO16" s="36">
        <v>31.5</v>
      </c>
      <c r="AP16" s="36">
        <v>63</v>
      </c>
      <c r="AQ16" s="36">
        <v>8</v>
      </c>
      <c r="AR16" s="36">
        <v>7</v>
      </c>
      <c r="AS16" s="36">
        <v>87.5</v>
      </c>
      <c r="AT16" s="41">
        <v>37.7</v>
      </c>
      <c r="AU16" s="131">
        <f t="shared" si="12"/>
        <v>754</v>
      </c>
      <c r="AV16" s="41">
        <v>40.4</v>
      </c>
      <c r="AW16" s="137">
        <f t="shared" si="13"/>
        <v>808</v>
      </c>
      <c r="AX16" s="42">
        <f t="shared" si="14"/>
        <v>107.16180371352786</v>
      </c>
      <c r="AY16" s="37">
        <v>10.9</v>
      </c>
      <c r="AZ16" s="37">
        <v>11.7</v>
      </c>
      <c r="BA16" s="36">
        <v>107.33944954128441</v>
      </c>
      <c r="BB16" s="36">
        <v>100.48309178743963</v>
      </c>
      <c r="BC16" s="77">
        <v>150</v>
      </c>
      <c r="BD16" s="77">
        <v>150</v>
      </c>
      <c r="BE16" s="132">
        <f t="shared" si="15"/>
        <v>1500</v>
      </c>
      <c r="BF16" s="77">
        <v>435</v>
      </c>
      <c r="BG16" s="133">
        <f t="shared" si="16"/>
        <v>4350</v>
      </c>
      <c r="BH16" s="82">
        <f t="shared" si="17"/>
        <v>290</v>
      </c>
      <c r="BI16" s="119">
        <v>8</v>
      </c>
      <c r="BJ16" s="77">
        <v>4</v>
      </c>
      <c r="BK16" s="135">
        <f t="shared" si="18"/>
        <v>40</v>
      </c>
      <c r="BL16" s="77">
        <v>2</v>
      </c>
      <c r="BM16" s="133">
        <f t="shared" si="19"/>
        <v>20</v>
      </c>
      <c r="BN16" s="82">
        <f t="shared" si="20"/>
        <v>50</v>
      </c>
      <c r="BO16" s="125">
        <f t="shared" si="21"/>
        <v>3710</v>
      </c>
      <c r="BP16" s="125">
        <f t="shared" si="22"/>
        <v>7384.4</v>
      </c>
      <c r="BQ16" s="125">
        <f t="shared" si="23"/>
        <v>199.04043126684633</v>
      </c>
    </row>
    <row r="17" spans="1:69" ht="18">
      <c r="A17" s="35" t="s">
        <v>10</v>
      </c>
      <c r="B17" s="36">
        <v>25</v>
      </c>
      <c r="C17" s="127">
        <f t="shared" si="0"/>
        <v>250</v>
      </c>
      <c r="D17" s="36">
        <v>51.9</v>
      </c>
      <c r="E17" s="138">
        <f t="shared" si="1"/>
        <v>519</v>
      </c>
      <c r="F17" s="36">
        <f t="shared" si="2"/>
        <v>207.6</v>
      </c>
      <c r="G17" s="52">
        <v>2</v>
      </c>
      <c r="H17" s="39">
        <v>4.9</v>
      </c>
      <c r="I17" s="36">
        <v>245</v>
      </c>
      <c r="J17" s="39">
        <v>0</v>
      </c>
      <c r="K17" s="129">
        <f t="shared" si="3"/>
        <v>0</v>
      </c>
      <c r="L17" s="39">
        <v>0</v>
      </c>
      <c r="M17" s="140">
        <f t="shared" si="4"/>
        <v>0</v>
      </c>
      <c r="N17" s="36"/>
      <c r="O17" s="52"/>
      <c r="P17" s="39"/>
      <c r="Q17" s="36"/>
      <c r="R17" s="14">
        <v>9</v>
      </c>
      <c r="S17" s="130">
        <f t="shared" si="6"/>
        <v>72</v>
      </c>
      <c r="T17" s="14">
        <v>20.9</v>
      </c>
      <c r="U17" s="139">
        <f t="shared" si="7"/>
        <v>167.2</v>
      </c>
      <c r="V17" s="36">
        <f t="shared" si="8"/>
        <v>232.2222222222222</v>
      </c>
      <c r="W17" s="37">
        <v>1</v>
      </c>
      <c r="X17" s="37">
        <v>4.1</v>
      </c>
      <c r="Y17" s="36">
        <v>410</v>
      </c>
      <c r="Z17" s="36">
        <v>0</v>
      </c>
      <c r="AA17" s="127">
        <f t="shared" si="9"/>
        <v>0</v>
      </c>
      <c r="AB17" s="36">
        <v>0</v>
      </c>
      <c r="AC17" s="138">
        <f t="shared" si="10"/>
        <v>0</v>
      </c>
      <c r="AD17" s="36"/>
      <c r="AE17" s="37"/>
      <c r="AF17" s="36"/>
      <c r="AG17" s="36"/>
      <c r="AH17" s="36">
        <v>907</v>
      </c>
      <c r="AI17" s="36">
        <v>911.4</v>
      </c>
      <c r="AJ17" s="36">
        <v>100.4851157662624</v>
      </c>
      <c r="AK17" s="36">
        <v>120</v>
      </c>
      <c r="AL17" s="36">
        <v>121.3</v>
      </c>
      <c r="AM17" s="36">
        <v>101.08333333333333</v>
      </c>
      <c r="AN17" s="36">
        <v>39</v>
      </c>
      <c r="AO17" s="36">
        <v>41.9</v>
      </c>
      <c r="AP17" s="36">
        <v>107.43589743589743</v>
      </c>
      <c r="AQ17" s="36">
        <v>6</v>
      </c>
      <c r="AR17" s="36">
        <v>3</v>
      </c>
      <c r="AS17" s="36">
        <v>50</v>
      </c>
      <c r="AT17" s="41">
        <v>61.1</v>
      </c>
      <c r="AU17" s="131">
        <f t="shared" si="12"/>
        <v>1222</v>
      </c>
      <c r="AV17" s="41">
        <v>66.9</v>
      </c>
      <c r="AW17" s="137">
        <f t="shared" si="13"/>
        <v>1338</v>
      </c>
      <c r="AX17" s="42">
        <f t="shared" si="14"/>
        <v>109.49263502454991</v>
      </c>
      <c r="AY17" s="37">
        <v>5.5</v>
      </c>
      <c r="AZ17" s="37">
        <v>5.7</v>
      </c>
      <c r="BA17" s="36">
        <v>103.63636363636364</v>
      </c>
      <c r="BB17" s="36">
        <v>100</v>
      </c>
      <c r="BC17" s="77">
        <v>150</v>
      </c>
      <c r="BD17" s="77">
        <v>90</v>
      </c>
      <c r="BE17" s="132">
        <f t="shared" si="15"/>
        <v>900</v>
      </c>
      <c r="BF17" s="77">
        <v>130</v>
      </c>
      <c r="BG17" s="133">
        <f t="shared" si="16"/>
        <v>1300</v>
      </c>
      <c r="BH17" s="82">
        <f t="shared" si="17"/>
        <v>144.44444444444443</v>
      </c>
      <c r="BI17" s="119"/>
      <c r="BJ17" s="77"/>
      <c r="BK17" s="135">
        <f t="shared" si="18"/>
        <v>0</v>
      </c>
      <c r="BL17" s="77">
        <v>3</v>
      </c>
      <c r="BM17" s="133">
        <f t="shared" si="19"/>
        <v>30</v>
      </c>
      <c r="BN17" s="82"/>
      <c r="BO17" s="125">
        <f t="shared" si="21"/>
        <v>2444</v>
      </c>
      <c r="BP17" s="125">
        <f t="shared" si="22"/>
        <v>3354.2</v>
      </c>
      <c r="BQ17" s="125">
        <f t="shared" si="23"/>
        <v>137.24222585924713</v>
      </c>
    </row>
    <row r="18" spans="1:69" ht="18">
      <c r="A18" s="35" t="s">
        <v>11</v>
      </c>
      <c r="B18" s="36">
        <v>70</v>
      </c>
      <c r="C18" s="127">
        <f t="shared" si="0"/>
        <v>700</v>
      </c>
      <c r="D18" s="36">
        <v>139.5</v>
      </c>
      <c r="E18" s="138">
        <f t="shared" si="1"/>
        <v>1395</v>
      </c>
      <c r="F18" s="36">
        <f t="shared" si="2"/>
        <v>199.28571428571428</v>
      </c>
      <c r="G18" s="52">
        <v>7</v>
      </c>
      <c r="H18" s="39">
        <v>12.7</v>
      </c>
      <c r="I18" s="36">
        <v>181.42857142857142</v>
      </c>
      <c r="J18" s="39">
        <v>1215</v>
      </c>
      <c r="K18" s="129">
        <f t="shared" si="3"/>
        <v>12150</v>
      </c>
      <c r="L18" s="39">
        <v>1420.2</v>
      </c>
      <c r="M18" s="140">
        <f t="shared" si="4"/>
        <v>14202</v>
      </c>
      <c r="N18" s="36">
        <f t="shared" si="5"/>
        <v>116.88888888888889</v>
      </c>
      <c r="O18" s="52">
        <v>135</v>
      </c>
      <c r="P18" s="39">
        <v>116.4</v>
      </c>
      <c r="Q18" s="36">
        <v>86.22222222222223</v>
      </c>
      <c r="R18" s="14">
        <v>9</v>
      </c>
      <c r="S18" s="130">
        <f t="shared" si="6"/>
        <v>72</v>
      </c>
      <c r="T18" s="14">
        <v>14.1</v>
      </c>
      <c r="U18" s="139">
        <f t="shared" si="7"/>
        <v>112.8</v>
      </c>
      <c r="V18" s="36">
        <f t="shared" si="8"/>
        <v>156.66666666666666</v>
      </c>
      <c r="W18" s="37">
        <v>1</v>
      </c>
      <c r="X18" s="37">
        <v>1.4</v>
      </c>
      <c r="Y18" s="36">
        <v>140</v>
      </c>
      <c r="Z18" s="36">
        <v>46</v>
      </c>
      <c r="AA18" s="127">
        <f t="shared" si="9"/>
        <v>552</v>
      </c>
      <c r="AB18" s="36">
        <v>67.3</v>
      </c>
      <c r="AC18" s="138">
        <f t="shared" si="10"/>
        <v>807.5999999999999</v>
      </c>
      <c r="AD18" s="36">
        <f t="shared" si="11"/>
        <v>146.30434782608694</v>
      </c>
      <c r="AE18" s="37">
        <v>6</v>
      </c>
      <c r="AF18" s="36">
        <v>10</v>
      </c>
      <c r="AG18" s="36">
        <v>166.66666666666669</v>
      </c>
      <c r="AH18" s="36">
        <v>3209</v>
      </c>
      <c r="AI18" s="36">
        <v>3225.6</v>
      </c>
      <c r="AJ18" s="36">
        <v>100.51729510751014</v>
      </c>
      <c r="AK18" s="36">
        <v>345</v>
      </c>
      <c r="AL18" s="36">
        <v>350.1</v>
      </c>
      <c r="AM18" s="36">
        <v>101.47826086956522</v>
      </c>
      <c r="AN18" s="36">
        <v>105</v>
      </c>
      <c r="AO18" s="36">
        <v>88.5</v>
      </c>
      <c r="AP18" s="36">
        <v>84.28571428571429</v>
      </c>
      <c r="AQ18" s="36">
        <v>12</v>
      </c>
      <c r="AR18" s="36">
        <v>8</v>
      </c>
      <c r="AS18" s="36">
        <v>66.66666666666666</v>
      </c>
      <c r="AT18" s="41">
        <v>182.3</v>
      </c>
      <c r="AU18" s="131">
        <f t="shared" si="12"/>
        <v>3646</v>
      </c>
      <c r="AV18" s="41">
        <v>204.7</v>
      </c>
      <c r="AW18" s="137">
        <f t="shared" si="13"/>
        <v>4094</v>
      </c>
      <c r="AX18" s="42">
        <f t="shared" si="14"/>
        <v>112.28743828853538</v>
      </c>
      <c r="AY18" s="37">
        <v>16.7</v>
      </c>
      <c r="AZ18" s="37">
        <v>19.1</v>
      </c>
      <c r="BA18" s="36">
        <v>114.37125748502996</v>
      </c>
      <c r="BB18" s="36">
        <v>109.12531084441561</v>
      </c>
      <c r="BC18" s="77">
        <v>150</v>
      </c>
      <c r="BD18" s="77">
        <v>150</v>
      </c>
      <c r="BE18" s="132">
        <f t="shared" si="15"/>
        <v>1500</v>
      </c>
      <c r="BF18" s="77">
        <v>730</v>
      </c>
      <c r="BG18" s="133">
        <f t="shared" si="16"/>
        <v>7300</v>
      </c>
      <c r="BH18" s="82">
        <f t="shared" si="17"/>
        <v>486.66666666666663</v>
      </c>
      <c r="BI18" s="119">
        <v>10</v>
      </c>
      <c r="BJ18" s="77">
        <v>7</v>
      </c>
      <c r="BK18" s="135">
        <f t="shared" si="18"/>
        <v>70</v>
      </c>
      <c r="BL18" s="77">
        <v>12</v>
      </c>
      <c r="BM18" s="133">
        <f t="shared" si="19"/>
        <v>120</v>
      </c>
      <c r="BN18" s="82">
        <f t="shared" si="20"/>
        <v>171.42857142857142</v>
      </c>
      <c r="BO18" s="125">
        <f t="shared" si="21"/>
        <v>18690</v>
      </c>
      <c r="BP18" s="125">
        <f t="shared" si="22"/>
        <v>28031.399999999998</v>
      </c>
      <c r="BQ18" s="125">
        <f t="shared" si="23"/>
        <v>149.98073836276083</v>
      </c>
    </row>
    <row r="19" spans="1:69" ht="18">
      <c r="A19" s="35" t="s">
        <v>12</v>
      </c>
      <c r="B19" s="36">
        <v>94</v>
      </c>
      <c r="C19" s="127">
        <f t="shared" si="0"/>
        <v>940</v>
      </c>
      <c r="D19" s="36">
        <v>97.4</v>
      </c>
      <c r="E19" s="138">
        <f t="shared" si="1"/>
        <v>974</v>
      </c>
      <c r="F19" s="36">
        <f t="shared" si="2"/>
        <v>103.61702127659575</v>
      </c>
      <c r="G19" s="52">
        <v>12</v>
      </c>
      <c r="H19" s="39">
        <v>11.6</v>
      </c>
      <c r="I19" s="36">
        <v>96.66666666666667</v>
      </c>
      <c r="J19" s="39">
        <v>0</v>
      </c>
      <c r="K19" s="129">
        <f t="shared" si="3"/>
        <v>0</v>
      </c>
      <c r="L19" s="39">
        <v>21.2</v>
      </c>
      <c r="M19" s="140">
        <f t="shared" si="4"/>
        <v>212</v>
      </c>
      <c r="N19" s="36"/>
      <c r="O19" s="53"/>
      <c r="P19" s="39">
        <v>4.9</v>
      </c>
      <c r="Q19" s="36"/>
      <c r="R19" s="14">
        <v>12</v>
      </c>
      <c r="S19" s="130">
        <f t="shared" si="6"/>
        <v>96</v>
      </c>
      <c r="T19" s="14">
        <v>18.9</v>
      </c>
      <c r="U19" s="139">
        <f t="shared" si="7"/>
        <v>151.2</v>
      </c>
      <c r="V19" s="36">
        <f t="shared" si="8"/>
        <v>157.5</v>
      </c>
      <c r="W19" s="37">
        <v>2</v>
      </c>
      <c r="X19" s="37"/>
      <c r="Y19" s="36">
        <v>0</v>
      </c>
      <c r="Z19" s="36">
        <v>3049</v>
      </c>
      <c r="AA19" s="127">
        <f t="shared" si="9"/>
        <v>36588</v>
      </c>
      <c r="AB19" s="36">
        <v>3507.2</v>
      </c>
      <c r="AC19" s="138">
        <f t="shared" si="10"/>
        <v>42086.399999999994</v>
      </c>
      <c r="AD19" s="36">
        <f t="shared" si="11"/>
        <v>115.02787799278451</v>
      </c>
      <c r="AE19" s="43">
        <v>345</v>
      </c>
      <c r="AF19" s="36">
        <v>413.7</v>
      </c>
      <c r="AG19" s="36">
        <v>119.91304347826086</v>
      </c>
      <c r="AH19" s="36">
        <v>4381</v>
      </c>
      <c r="AI19" s="36">
        <v>4400.8</v>
      </c>
      <c r="AJ19" s="36">
        <v>100.45195160922162</v>
      </c>
      <c r="AK19" s="36">
        <v>480</v>
      </c>
      <c r="AL19" s="36">
        <v>488.4</v>
      </c>
      <c r="AM19" s="36">
        <v>101.75</v>
      </c>
      <c r="AN19" s="36">
        <v>135</v>
      </c>
      <c r="AO19" s="36">
        <v>118</v>
      </c>
      <c r="AP19" s="36">
        <v>87.4074074074074</v>
      </c>
      <c r="AQ19" s="36">
        <v>10</v>
      </c>
      <c r="AR19" s="36">
        <v>7</v>
      </c>
      <c r="AS19" s="36">
        <v>70</v>
      </c>
      <c r="AT19" s="41">
        <v>262.6</v>
      </c>
      <c r="AU19" s="131">
        <f t="shared" si="12"/>
        <v>5252</v>
      </c>
      <c r="AV19" s="41">
        <v>299.2</v>
      </c>
      <c r="AW19" s="137">
        <f t="shared" si="13"/>
        <v>5984</v>
      </c>
      <c r="AX19" s="42">
        <f t="shared" si="14"/>
        <v>113.93754760091394</v>
      </c>
      <c r="AY19" s="37">
        <v>30.6</v>
      </c>
      <c r="AZ19" s="37">
        <v>31.7</v>
      </c>
      <c r="BA19" s="36">
        <v>103.59477124183005</v>
      </c>
      <c r="BB19" s="36">
        <v>101.75284324070817</v>
      </c>
      <c r="BC19" s="77">
        <v>650</v>
      </c>
      <c r="BD19" s="77">
        <v>650</v>
      </c>
      <c r="BE19" s="132">
        <f t="shared" si="15"/>
        <v>6500</v>
      </c>
      <c r="BF19" s="77">
        <v>955</v>
      </c>
      <c r="BG19" s="133">
        <f t="shared" si="16"/>
        <v>9550</v>
      </c>
      <c r="BH19" s="82">
        <f t="shared" si="17"/>
        <v>146.92307692307693</v>
      </c>
      <c r="BI19" s="119">
        <v>11</v>
      </c>
      <c r="BJ19" s="77">
        <v>7</v>
      </c>
      <c r="BK19" s="135">
        <f t="shared" si="18"/>
        <v>70</v>
      </c>
      <c r="BL19" s="77">
        <v>3</v>
      </c>
      <c r="BM19" s="133">
        <f t="shared" si="19"/>
        <v>30</v>
      </c>
      <c r="BN19" s="82">
        <f t="shared" si="20"/>
        <v>42.857142857142854</v>
      </c>
      <c r="BO19" s="125">
        <f t="shared" si="21"/>
        <v>49446</v>
      </c>
      <c r="BP19" s="125">
        <f t="shared" si="22"/>
        <v>58987.59999999999</v>
      </c>
      <c r="BQ19" s="125">
        <f t="shared" si="23"/>
        <v>119.29701088055656</v>
      </c>
    </row>
    <row r="20" spans="1:69" ht="18">
      <c r="A20" s="35" t="s">
        <v>13</v>
      </c>
      <c r="B20" s="36">
        <v>106</v>
      </c>
      <c r="C20" s="127">
        <f t="shared" si="0"/>
        <v>1060</v>
      </c>
      <c r="D20" s="36">
        <v>131.8</v>
      </c>
      <c r="E20" s="138">
        <f t="shared" si="1"/>
        <v>1318</v>
      </c>
      <c r="F20" s="36">
        <f t="shared" si="2"/>
        <v>124.33962264150944</v>
      </c>
      <c r="G20" s="52">
        <v>10</v>
      </c>
      <c r="H20" s="39">
        <v>11.5</v>
      </c>
      <c r="I20" s="36">
        <v>115</v>
      </c>
      <c r="J20" s="39">
        <v>0</v>
      </c>
      <c r="K20" s="129">
        <f t="shared" si="3"/>
        <v>0</v>
      </c>
      <c r="L20" s="39">
        <v>0</v>
      </c>
      <c r="M20" s="140">
        <f t="shared" si="4"/>
        <v>0</v>
      </c>
      <c r="N20" s="36"/>
      <c r="O20" s="52"/>
      <c r="P20" s="39"/>
      <c r="Q20" s="36"/>
      <c r="R20" s="14">
        <v>18</v>
      </c>
      <c r="S20" s="130">
        <f t="shared" si="6"/>
        <v>144</v>
      </c>
      <c r="T20" s="14">
        <v>23.5</v>
      </c>
      <c r="U20" s="139">
        <f t="shared" si="7"/>
        <v>188</v>
      </c>
      <c r="V20" s="36">
        <f t="shared" si="8"/>
        <v>130.55555555555557</v>
      </c>
      <c r="W20" s="37">
        <v>2</v>
      </c>
      <c r="X20" s="37">
        <v>2.6</v>
      </c>
      <c r="Y20" s="36">
        <v>130</v>
      </c>
      <c r="Z20" s="36">
        <v>0</v>
      </c>
      <c r="AA20" s="127">
        <f t="shared" si="9"/>
        <v>0</v>
      </c>
      <c r="AB20" s="36">
        <v>0</v>
      </c>
      <c r="AC20" s="138">
        <f t="shared" si="10"/>
        <v>0</v>
      </c>
      <c r="AD20" s="36"/>
      <c r="AE20" s="37"/>
      <c r="AF20" s="36"/>
      <c r="AG20" s="36"/>
      <c r="AH20" s="36">
        <v>2331</v>
      </c>
      <c r="AI20" s="36">
        <v>2339.9</v>
      </c>
      <c r="AJ20" s="36">
        <v>100.38181038181038</v>
      </c>
      <c r="AK20" s="36">
        <v>258</v>
      </c>
      <c r="AL20" s="36">
        <v>260.9</v>
      </c>
      <c r="AM20" s="36">
        <v>101.12403100775194</v>
      </c>
      <c r="AN20" s="36">
        <v>70</v>
      </c>
      <c r="AO20" s="36">
        <v>44.6</v>
      </c>
      <c r="AP20" s="36">
        <v>63.714285714285715</v>
      </c>
      <c r="AQ20" s="36">
        <v>6</v>
      </c>
      <c r="AR20" s="36">
        <v>3</v>
      </c>
      <c r="AS20" s="36">
        <v>50</v>
      </c>
      <c r="AT20" s="41">
        <v>162.7</v>
      </c>
      <c r="AU20" s="131">
        <f t="shared" si="12"/>
        <v>3254</v>
      </c>
      <c r="AV20" s="41">
        <v>167.8</v>
      </c>
      <c r="AW20" s="137">
        <f t="shared" si="13"/>
        <v>3356</v>
      </c>
      <c r="AX20" s="42">
        <f t="shared" si="14"/>
        <v>103.13460356484327</v>
      </c>
      <c r="AY20" s="37">
        <v>20.8</v>
      </c>
      <c r="AZ20" s="37">
        <v>21.3</v>
      </c>
      <c r="BA20" s="36">
        <v>102.40384615384615</v>
      </c>
      <c r="BB20" s="36">
        <v>100.05072279989858</v>
      </c>
      <c r="BC20" s="77">
        <v>200</v>
      </c>
      <c r="BD20" s="77">
        <v>200</v>
      </c>
      <c r="BE20" s="132">
        <f t="shared" si="15"/>
        <v>2000</v>
      </c>
      <c r="BF20" s="77">
        <v>545</v>
      </c>
      <c r="BG20" s="133">
        <f t="shared" si="16"/>
        <v>5450</v>
      </c>
      <c r="BH20" s="82">
        <f t="shared" si="17"/>
        <v>272.5</v>
      </c>
      <c r="BI20" s="119">
        <v>14</v>
      </c>
      <c r="BJ20" s="77">
        <v>8</v>
      </c>
      <c r="BK20" s="135">
        <f t="shared" si="18"/>
        <v>80</v>
      </c>
      <c r="BL20" s="77">
        <v>2</v>
      </c>
      <c r="BM20" s="133">
        <f t="shared" si="19"/>
        <v>20</v>
      </c>
      <c r="BN20" s="82">
        <f t="shared" si="20"/>
        <v>25</v>
      </c>
      <c r="BO20" s="125">
        <f t="shared" si="21"/>
        <v>6538</v>
      </c>
      <c r="BP20" s="125">
        <f t="shared" si="22"/>
        <v>10332</v>
      </c>
      <c r="BQ20" s="125">
        <f t="shared" si="23"/>
        <v>158.02997858672376</v>
      </c>
    </row>
    <row r="21" spans="1:69" ht="18">
      <c r="A21" s="35" t="s">
        <v>14</v>
      </c>
      <c r="B21" s="36">
        <v>14</v>
      </c>
      <c r="C21" s="127">
        <f t="shared" si="0"/>
        <v>140</v>
      </c>
      <c r="D21" s="36">
        <v>14.2</v>
      </c>
      <c r="E21" s="138">
        <f t="shared" si="1"/>
        <v>142</v>
      </c>
      <c r="F21" s="36">
        <f t="shared" si="2"/>
        <v>101.42857142857142</v>
      </c>
      <c r="G21" s="52">
        <v>2</v>
      </c>
      <c r="H21" s="39">
        <v>1.9</v>
      </c>
      <c r="I21" s="36">
        <v>95</v>
      </c>
      <c r="J21" s="39">
        <v>0</v>
      </c>
      <c r="K21" s="129">
        <f t="shared" si="3"/>
        <v>0</v>
      </c>
      <c r="L21" s="39">
        <v>0</v>
      </c>
      <c r="M21" s="140">
        <f t="shared" si="4"/>
        <v>0</v>
      </c>
      <c r="N21" s="36"/>
      <c r="O21" s="52"/>
      <c r="P21" s="39"/>
      <c r="Q21" s="36"/>
      <c r="R21" s="14">
        <v>7</v>
      </c>
      <c r="S21" s="130">
        <f t="shared" si="6"/>
        <v>56</v>
      </c>
      <c r="T21" s="14">
        <v>9.1</v>
      </c>
      <c r="U21" s="139">
        <f t="shared" si="7"/>
        <v>72.8</v>
      </c>
      <c r="V21" s="36">
        <f t="shared" si="8"/>
        <v>130</v>
      </c>
      <c r="W21" s="37">
        <v>1</v>
      </c>
      <c r="X21" s="37">
        <v>0.8</v>
      </c>
      <c r="Y21" s="36">
        <v>80</v>
      </c>
      <c r="Z21" s="36">
        <v>0</v>
      </c>
      <c r="AA21" s="127">
        <f t="shared" si="9"/>
        <v>0</v>
      </c>
      <c r="AB21" s="36">
        <v>0</v>
      </c>
      <c r="AC21" s="138">
        <f t="shared" si="10"/>
        <v>0</v>
      </c>
      <c r="AD21" s="36"/>
      <c r="AE21" s="37"/>
      <c r="AF21" s="36"/>
      <c r="AG21" s="36"/>
      <c r="AH21" s="36">
        <v>2314</v>
      </c>
      <c r="AI21" s="36">
        <v>2326.5</v>
      </c>
      <c r="AJ21" s="36">
        <v>100.54019014693174</v>
      </c>
      <c r="AK21" s="36">
        <v>319</v>
      </c>
      <c r="AL21" s="36">
        <v>324.3</v>
      </c>
      <c r="AM21" s="36">
        <v>101.66144200626958</v>
      </c>
      <c r="AN21" s="36">
        <v>70</v>
      </c>
      <c r="AO21" s="36">
        <v>70.8</v>
      </c>
      <c r="AP21" s="36">
        <v>101.14285714285714</v>
      </c>
      <c r="AQ21" s="36">
        <v>9</v>
      </c>
      <c r="AR21" s="36">
        <v>6.7</v>
      </c>
      <c r="AS21" s="36">
        <v>74.44444444444444</v>
      </c>
      <c r="AT21" s="41">
        <v>38.3</v>
      </c>
      <c r="AU21" s="131">
        <f t="shared" si="12"/>
        <v>766</v>
      </c>
      <c r="AV21" s="41">
        <v>41.6</v>
      </c>
      <c r="AW21" s="137">
        <f t="shared" si="13"/>
        <v>832</v>
      </c>
      <c r="AX21" s="42">
        <f t="shared" si="14"/>
        <v>108.61618798955615</v>
      </c>
      <c r="AY21" s="37">
        <v>2.7</v>
      </c>
      <c r="AZ21" s="37">
        <v>2.9</v>
      </c>
      <c r="BA21" s="36">
        <v>107.40740740740739</v>
      </c>
      <c r="BB21" s="36">
        <v>57.28706624605678</v>
      </c>
      <c r="BC21" s="77">
        <v>150</v>
      </c>
      <c r="BD21" s="77">
        <v>150</v>
      </c>
      <c r="BE21" s="132">
        <f t="shared" si="15"/>
        <v>1500</v>
      </c>
      <c r="BF21" s="77">
        <v>300</v>
      </c>
      <c r="BG21" s="133">
        <f t="shared" si="16"/>
        <v>3000</v>
      </c>
      <c r="BH21" s="82">
        <f t="shared" si="17"/>
        <v>200</v>
      </c>
      <c r="BI21" s="119"/>
      <c r="BJ21" s="77"/>
      <c r="BK21" s="135">
        <f t="shared" si="18"/>
        <v>0</v>
      </c>
      <c r="BL21" s="77"/>
      <c r="BM21" s="133">
        <f t="shared" si="19"/>
        <v>0</v>
      </c>
      <c r="BN21" s="82"/>
      <c r="BO21" s="125">
        <f t="shared" si="21"/>
        <v>2462</v>
      </c>
      <c r="BP21" s="125">
        <f t="shared" si="22"/>
        <v>4046.8</v>
      </c>
      <c r="BQ21" s="125">
        <f t="shared" si="23"/>
        <v>164.37043054427295</v>
      </c>
    </row>
    <row r="22" spans="1:69" ht="18">
      <c r="A22" s="35" t="s">
        <v>15</v>
      </c>
      <c r="B22" s="36">
        <v>228</v>
      </c>
      <c r="C22" s="127">
        <f t="shared" si="0"/>
        <v>2280</v>
      </c>
      <c r="D22" s="36">
        <v>255.9</v>
      </c>
      <c r="E22" s="138">
        <f t="shared" si="1"/>
        <v>2559</v>
      </c>
      <c r="F22" s="36">
        <f t="shared" si="2"/>
        <v>112.23684210526316</v>
      </c>
      <c r="G22" s="52">
        <v>29</v>
      </c>
      <c r="H22" s="39">
        <v>24.4</v>
      </c>
      <c r="I22" s="36">
        <v>84.13793103448275</v>
      </c>
      <c r="J22" s="39">
        <v>2551</v>
      </c>
      <c r="K22" s="129">
        <f t="shared" si="3"/>
        <v>25510</v>
      </c>
      <c r="L22" s="39">
        <v>2367</v>
      </c>
      <c r="M22" s="140">
        <f t="shared" si="4"/>
        <v>23670</v>
      </c>
      <c r="N22" s="36">
        <f t="shared" si="5"/>
        <v>92.78714229713839</v>
      </c>
      <c r="O22" s="52">
        <v>214</v>
      </c>
      <c r="P22" s="40">
        <v>198.7</v>
      </c>
      <c r="Q22" s="36">
        <v>92.85046728971962</v>
      </c>
      <c r="R22" s="14">
        <v>46</v>
      </c>
      <c r="S22" s="130">
        <f t="shared" si="6"/>
        <v>368</v>
      </c>
      <c r="T22" s="14">
        <v>50.1</v>
      </c>
      <c r="U22" s="139">
        <f t="shared" si="7"/>
        <v>400.8</v>
      </c>
      <c r="V22" s="36">
        <f t="shared" si="8"/>
        <v>108.91304347826087</v>
      </c>
      <c r="W22" s="37">
        <v>8</v>
      </c>
      <c r="X22" s="37">
        <v>6.9</v>
      </c>
      <c r="Y22" s="36">
        <v>86.25</v>
      </c>
      <c r="Z22" s="36">
        <v>186</v>
      </c>
      <c r="AA22" s="127">
        <f t="shared" si="9"/>
        <v>2232</v>
      </c>
      <c r="AB22" s="36">
        <v>135.9</v>
      </c>
      <c r="AC22" s="138">
        <f t="shared" si="10"/>
        <v>1630.8000000000002</v>
      </c>
      <c r="AD22" s="36">
        <f t="shared" si="11"/>
        <v>73.06451612903227</v>
      </c>
      <c r="AE22" s="37">
        <v>27</v>
      </c>
      <c r="AF22" s="36">
        <v>17.7</v>
      </c>
      <c r="AG22" s="36">
        <v>65.55555555555556</v>
      </c>
      <c r="AH22" s="36">
        <v>8365</v>
      </c>
      <c r="AI22" s="36">
        <v>8434.6</v>
      </c>
      <c r="AJ22" s="36">
        <v>100.83203825463238</v>
      </c>
      <c r="AK22" s="36">
        <v>984</v>
      </c>
      <c r="AL22" s="36">
        <v>1002</v>
      </c>
      <c r="AM22" s="36">
        <v>101.82926829268293</v>
      </c>
      <c r="AN22" s="36">
        <v>297</v>
      </c>
      <c r="AO22" s="36">
        <v>169.4</v>
      </c>
      <c r="AP22" s="36">
        <v>57.03703703703704</v>
      </c>
      <c r="AQ22" s="36">
        <v>25</v>
      </c>
      <c r="AR22" s="36">
        <v>9</v>
      </c>
      <c r="AS22" s="36">
        <v>36</v>
      </c>
      <c r="AT22" s="41">
        <v>535</v>
      </c>
      <c r="AU22" s="131">
        <f t="shared" si="12"/>
        <v>10700</v>
      </c>
      <c r="AV22" s="41">
        <v>561</v>
      </c>
      <c r="AW22" s="137">
        <f t="shared" si="13"/>
        <v>11220</v>
      </c>
      <c r="AX22" s="42">
        <f t="shared" si="14"/>
        <v>104.85981308411215</v>
      </c>
      <c r="AY22" s="37">
        <v>60.7</v>
      </c>
      <c r="AZ22" s="37">
        <v>70.1</v>
      </c>
      <c r="BA22" s="36">
        <v>115.48599670510707</v>
      </c>
      <c r="BB22" s="36">
        <v>100.31479897348162</v>
      </c>
      <c r="BC22" s="77">
        <v>3500</v>
      </c>
      <c r="BD22" s="77">
        <v>3500</v>
      </c>
      <c r="BE22" s="132">
        <f t="shared" si="15"/>
        <v>35000</v>
      </c>
      <c r="BF22" s="77">
        <v>14866</v>
      </c>
      <c r="BG22" s="133">
        <f t="shared" si="16"/>
        <v>148660</v>
      </c>
      <c r="BH22" s="82">
        <f t="shared" si="17"/>
        <v>424.74285714285713</v>
      </c>
      <c r="BI22" s="119">
        <v>35</v>
      </c>
      <c r="BJ22" s="77">
        <v>20</v>
      </c>
      <c r="BK22" s="135">
        <f t="shared" si="18"/>
        <v>200</v>
      </c>
      <c r="BL22" s="77">
        <v>52</v>
      </c>
      <c r="BM22" s="133">
        <f t="shared" si="19"/>
        <v>520</v>
      </c>
      <c r="BN22" s="82">
        <f t="shared" si="20"/>
        <v>260</v>
      </c>
      <c r="BO22" s="125">
        <f t="shared" si="21"/>
        <v>76290</v>
      </c>
      <c r="BP22" s="125">
        <f t="shared" si="22"/>
        <v>188660.6</v>
      </c>
      <c r="BQ22" s="125">
        <f t="shared" si="23"/>
        <v>247.2940096998296</v>
      </c>
    </row>
    <row r="23" spans="1:69" ht="18">
      <c r="A23" s="35" t="s">
        <v>16</v>
      </c>
      <c r="B23" s="36">
        <v>97</v>
      </c>
      <c r="C23" s="127">
        <f t="shared" si="0"/>
        <v>970</v>
      </c>
      <c r="D23" s="36">
        <v>188.1</v>
      </c>
      <c r="E23" s="138">
        <f t="shared" si="1"/>
        <v>1881</v>
      </c>
      <c r="F23" s="36">
        <f t="shared" si="2"/>
        <v>193.91752577319588</v>
      </c>
      <c r="G23" s="52">
        <v>14</v>
      </c>
      <c r="H23" s="39">
        <v>20.4</v>
      </c>
      <c r="I23" s="36">
        <v>145.7142857142857</v>
      </c>
      <c r="J23" s="39">
        <v>0</v>
      </c>
      <c r="K23" s="129">
        <f t="shared" si="3"/>
        <v>0</v>
      </c>
      <c r="L23" s="39">
        <v>0</v>
      </c>
      <c r="M23" s="140">
        <f t="shared" si="4"/>
        <v>0</v>
      </c>
      <c r="N23" s="36"/>
      <c r="O23" s="52"/>
      <c r="P23" s="39"/>
      <c r="Q23" s="36"/>
      <c r="R23" s="14">
        <v>18</v>
      </c>
      <c r="S23" s="130">
        <f t="shared" si="6"/>
        <v>144</v>
      </c>
      <c r="T23" s="14">
        <v>22.5</v>
      </c>
      <c r="U23" s="139">
        <f t="shared" si="7"/>
        <v>180</v>
      </c>
      <c r="V23" s="36">
        <f t="shared" si="8"/>
        <v>125</v>
      </c>
      <c r="W23" s="37">
        <v>2</v>
      </c>
      <c r="X23" s="37">
        <v>5.3</v>
      </c>
      <c r="Y23" s="36">
        <v>265</v>
      </c>
      <c r="Z23" s="36">
        <v>0</v>
      </c>
      <c r="AA23" s="127">
        <f t="shared" si="9"/>
        <v>0</v>
      </c>
      <c r="AB23" s="36">
        <v>0</v>
      </c>
      <c r="AC23" s="138">
        <f t="shared" si="10"/>
        <v>0</v>
      </c>
      <c r="AD23" s="36"/>
      <c r="AE23" s="37"/>
      <c r="AF23" s="36"/>
      <c r="AG23" s="36"/>
      <c r="AH23" s="36">
        <v>2318</v>
      </c>
      <c r="AI23" s="36">
        <v>2325.9</v>
      </c>
      <c r="AJ23" s="36">
        <v>100.34081104400346</v>
      </c>
      <c r="AK23" s="36">
        <v>293</v>
      </c>
      <c r="AL23" s="36">
        <v>295.8</v>
      </c>
      <c r="AM23" s="36">
        <v>100.9556313993174</v>
      </c>
      <c r="AN23" s="36">
        <v>49</v>
      </c>
      <c r="AO23" s="36">
        <v>38</v>
      </c>
      <c r="AP23" s="36">
        <v>77.55102040816327</v>
      </c>
      <c r="AQ23" s="36">
        <v>5</v>
      </c>
      <c r="AR23" s="36">
        <v>2</v>
      </c>
      <c r="AS23" s="36">
        <v>40</v>
      </c>
      <c r="AT23" s="41">
        <v>74</v>
      </c>
      <c r="AU23" s="131">
        <f t="shared" si="12"/>
        <v>1480</v>
      </c>
      <c r="AV23" s="41">
        <v>79.2</v>
      </c>
      <c r="AW23" s="137">
        <f t="shared" si="13"/>
        <v>1584</v>
      </c>
      <c r="AX23" s="42">
        <f t="shared" si="14"/>
        <v>107.02702702702702</v>
      </c>
      <c r="AY23" s="37">
        <v>21.2</v>
      </c>
      <c r="AZ23" s="37">
        <v>21.7</v>
      </c>
      <c r="BA23" s="36">
        <v>102.35849056603774</v>
      </c>
      <c r="BB23" s="36">
        <v>100.64695009242143</v>
      </c>
      <c r="BC23" s="77">
        <v>150</v>
      </c>
      <c r="BD23" s="77">
        <v>150</v>
      </c>
      <c r="BE23" s="132">
        <f t="shared" si="15"/>
        <v>1500</v>
      </c>
      <c r="BF23" s="77">
        <v>240</v>
      </c>
      <c r="BG23" s="133">
        <f t="shared" si="16"/>
        <v>2400</v>
      </c>
      <c r="BH23" s="82">
        <f t="shared" si="17"/>
        <v>160</v>
      </c>
      <c r="BI23" s="119">
        <v>16</v>
      </c>
      <c r="BJ23" s="77">
        <v>9</v>
      </c>
      <c r="BK23" s="135">
        <f t="shared" si="18"/>
        <v>90</v>
      </c>
      <c r="BL23" s="77">
        <v>3</v>
      </c>
      <c r="BM23" s="133">
        <f t="shared" si="19"/>
        <v>30</v>
      </c>
      <c r="BN23" s="82">
        <f t="shared" si="20"/>
        <v>33.33333333333333</v>
      </c>
      <c r="BO23" s="125">
        <f t="shared" si="21"/>
        <v>4184</v>
      </c>
      <c r="BP23" s="125">
        <f t="shared" si="22"/>
        <v>6075</v>
      </c>
      <c r="BQ23" s="125">
        <f t="shared" si="23"/>
        <v>145.1959847036329</v>
      </c>
    </row>
    <row r="24" spans="1:69" ht="18">
      <c r="A24" s="35" t="s">
        <v>17</v>
      </c>
      <c r="B24" s="36">
        <v>63</v>
      </c>
      <c r="C24" s="127">
        <f t="shared" si="0"/>
        <v>630</v>
      </c>
      <c r="D24" s="36">
        <v>64.4</v>
      </c>
      <c r="E24" s="138">
        <f t="shared" si="1"/>
        <v>644</v>
      </c>
      <c r="F24" s="36">
        <f t="shared" si="2"/>
        <v>102.22222222222221</v>
      </c>
      <c r="G24" s="52">
        <v>8</v>
      </c>
      <c r="H24" s="39">
        <v>8.4</v>
      </c>
      <c r="I24" s="36">
        <v>105</v>
      </c>
      <c r="J24" s="39">
        <v>638</v>
      </c>
      <c r="K24" s="129">
        <f t="shared" si="3"/>
        <v>6380</v>
      </c>
      <c r="L24" s="39">
        <v>805.2</v>
      </c>
      <c r="M24" s="140">
        <f t="shared" si="4"/>
        <v>8052</v>
      </c>
      <c r="N24" s="36">
        <f t="shared" si="5"/>
        <v>126.20689655172414</v>
      </c>
      <c r="O24" s="52">
        <v>78</v>
      </c>
      <c r="P24" s="39">
        <v>74.6</v>
      </c>
      <c r="Q24" s="36">
        <v>95.64102564102564</v>
      </c>
      <c r="R24" s="14">
        <v>23</v>
      </c>
      <c r="S24" s="130">
        <f t="shared" si="6"/>
        <v>184</v>
      </c>
      <c r="T24" s="14">
        <v>24.7</v>
      </c>
      <c r="U24" s="139">
        <f t="shared" si="7"/>
        <v>197.6</v>
      </c>
      <c r="V24" s="36">
        <f t="shared" si="8"/>
        <v>107.3913043478261</v>
      </c>
      <c r="W24" s="37">
        <v>3</v>
      </c>
      <c r="X24" s="37">
        <v>4.7</v>
      </c>
      <c r="Y24" s="36">
        <v>156.66666666666666</v>
      </c>
      <c r="Z24" s="36">
        <v>36</v>
      </c>
      <c r="AA24" s="127">
        <f t="shared" si="9"/>
        <v>432</v>
      </c>
      <c r="AB24" s="36">
        <v>25</v>
      </c>
      <c r="AC24" s="138">
        <f t="shared" si="10"/>
        <v>300</v>
      </c>
      <c r="AD24" s="36">
        <f t="shared" si="11"/>
        <v>69.44444444444444</v>
      </c>
      <c r="AE24" s="43">
        <v>7</v>
      </c>
      <c r="AF24" s="36">
        <v>4</v>
      </c>
      <c r="AG24" s="36">
        <v>57.14285714285714</v>
      </c>
      <c r="AH24" s="36">
        <v>3402</v>
      </c>
      <c r="AI24" s="36">
        <v>3409.7</v>
      </c>
      <c r="AJ24" s="36">
        <v>100.22633744855966</v>
      </c>
      <c r="AK24" s="36">
        <v>457</v>
      </c>
      <c r="AL24" s="36">
        <v>461.7</v>
      </c>
      <c r="AM24" s="36">
        <v>101.02844638949671</v>
      </c>
      <c r="AN24" s="36">
        <v>80</v>
      </c>
      <c r="AO24" s="36">
        <v>43.5</v>
      </c>
      <c r="AP24" s="36">
        <v>54.375</v>
      </c>
      <c r="AQ24" s="36">
        <v>7</v>
      </c>
      <c r="AR24" s="36">
        <v>3</v>
      </c>
      <c r="AS24" s="36">
        <v>42.857142857142854</v>
      </c>
      <c r="AT24" s="41">
        <v>356.6</v>
      </c>
      <c r="AU24" s="131">
        <f t="shared" si="12"/>
        <v>7132</v>
      </c>
      <c r="AV24" s="41">
        <v>401.6</v>
      </c>
      <c r="AW24" s="137">
        <f t="shared" si="13"/>
        <v>8032</v>
      </c>
      <c r="AX24" s="42">
        <f t="shared" si="14"/>
        <v>112.61918115535615</v>
      </c>
      <c r="AY24" s="37">
        <v>49.2</v>
      </c>
      <c r="AZ24" s="37">
        <v>53.7</v>
      </c>
      <c r="BA24" s="36">
        <v>109.14634146341464</v>
      </c>
      <c r="BB24" s="36">
        <v>100.01868809568309</v>
      </c>
      <c r="BC24" s="77">
        <v>150</v>
      </c>
      <c r="BD24" s="77">
        <v>90</v>
      </c>
      <c r="BE24" s="132">
        <f t="shared" si="15"/>
        <v>900</v>
      </c>
      <c r="BF24" s="77">
        <v>660</v>
      </c>
      <c r="BG24" s="133">
        <f t="shared" si="16"/>
        <v>6600</v>
      </c>
      <c r="BH24" s="82">
        <f t="shared" si="17"/>
        <v>733.3333333333333</v>
      </c>
      <c r="BI24" s="119">
        <v>12</v>
      </c>
      <c r="BJ24" s="77">
        <v>6</v>
      </c>
      <c r="BK24" s="135">
        <f t="shared" si="18"/>
        <v>60</v>
      </c>
      <c r="BL24" s="77">
        <v>9</v>
      </c>
      <c r="BM24" s="133">
        <f t="shared" si="19"/>
        <v>90</v>
      </c>
      <c r="BN24" s="82">
        <f t="shared" si="20"/>
        <v>150</v>
      </c>
      <c r="BO24" s="125">
        <f t="shared" si="21"/>
        <v>15718</v>
      </c>
      <c r="BP24" s="125">
        <f t="shared" si="22"/>
        <v>23915.6</v>
      </c>
      <c r="BQ24" s="125">
        <f t="shared" si="23"/>
        <v>152.15421809390506</v>
      </c>
    </row>
    <row r="25" spans="1:69" ht="18">
      <c r="A25" s="35" t="s">
        <v>18</v>
      </c>
      <c r="B25" s="36">
        <v>38</v>
      </c>
      <c r="C25" s="127">
        <f t="shared" si="0"/>
        <v>380</v>
      </c>
      <c r="D25" s="36">
        <v>52</v>
      </c>
      <c r="E25" s="138">
        <f t="shared" si="1"/>
        <v>520</v>
      </c>
      <c r="F25" s="36">
        <f t="shared" si="2"/>
        <v>136.8421052631579</v>
      </c>
      <c r="G25" s="52">
        <v>5</v>
      </c>
      <c r="H25" s="39">
        <v>6.9</v>
      </c>
      <c r="I25" s="36">
        <v>138</v>
      </c>
      <c r="J25" s="39">
        <v>0</v>
      </c>
      <c r="K25" s="129">
        <f t="shared" si="3"/>
        <v>0</v>
      </c>
      <c r="L25" s="39">
        <v>0</v>
      </c>
      <c r="M25" s="140">
        <f t="shared" si="4"/>
        <v>0</v>
      </c>
      <c r="N25" s="36"/>
      <c r="O25" s="52"/>
      <c r="P25" s="39"/>
      <c r="Q25" s="36"/>
      <c r="R25" s="14">
        <v>7.5</v>
      </c>
      <c r="S25" s="130">
        <f t="shared" si="6"/>
        <v>60</v>
      </c>
      <c r="T25" s="14">
        <v>12.2</v>
      </c>
      <c r="U25" s="139">
        <f t="shared" si="7"/>
        <v>97.6</v>
      </c>
      <c r="V25" s="36">
        <f t="shared" si="8"/>
        <v>162.66666666666666</v>
      </c>
      <c r="W25" s="37">
        <v>1</v>
      </c>
      <c r="X25" s="37"/>
      <c r="Y25" s="36">
        <v>0</v>
      </c>
      <c r="Z25" s="36">
        <v>0</v>
      </c>
      <c r="AA25" s="127">
        <f t="shared" si="9"/>
        <v>0</v>
      </c>
      <c r="AB25" s="36">
        <v>0</v>
      </c>
      <c r="AC25" s="138">
        <f t="shared" si="10"/>
        <v>0</v>
      </c>
      <c r="AD25" s="36"/>
      <c r="AE25" s="37"/>
      <c r="AF25" s="36"/>
      <c r="AG25" s="36"/>
      <c r="AH25" s="36">
        <v>1374</v>
      </c>
      <c r="AI25" s="36">
        <v>1378</v>
      </c>
      <c r="AJ25" s="36">
        <v>100.29112081513829</v>
      </c>
      <c r="AK25" s="36">
        <v>149</v>
      </c>
      <c r="AL25" s="36">
        <v>151.9</v>
      </c>
      <c r="AM25" s="36">
        <v>101.9463087248322</v>
      </c>
      <c r="AN25" s="36">
        <v>36</v>
      </c>
      <c r="AO25" s="36">
        <v>34.2</v>
      </c>
      <c r="AP25" s="36">
        <v>95</v>
      </c>
      <c r="AQ25" s="36">
        <v>1</v>
      </c>
      <c r="AR25" s="36">
        <v>0</v>
      </c>
      <c r="AS25" s="36">
        <v>0</v>
      </c>
      <c r="AT25" s="41">
        <v>117.8</v>
      </c>
      <c r="AU25" s="131">
        <f t="shared" si="12"/>
        <v>2356</v>
      </c>
      <c r="AV25" s="41">
        <v>127.3</v>
      </c>
      <c r="AW25" s="137">
        <f t="shared" si="13"/>
        <v>2546</v>
      </c>
      <c r="AX25" s="42">
        <f t="shared" si="14"/>
        <v>108.06451612903226</v>
      </c>
      <c r="AY25" s="37">
        <v>12.9</v>
      </c>
      <c r="AZ25" s="37">
        <v>12</v>
      </c>
      <c r="BA25" s="36">
        <v>93.02325581395348</v>
      </c>
      <c r="BB25" s="36">
        <v>85.92508513053349</v>
      </c>
      <c r="BC25" s="77">
        <v>100</v>
      </c>
      <c r="BD25" s="77">
        <v>90</v>
      </c>
      <c r="BE25" s="132">
        <f t="shared" si="15"/>
        <v>900</v>
      </c>
      <c r="BF25" s="77">
        <v>70</v>
      </c>
      <c r="BG25" s="133">
        <f t="shared" si="16"/>
        <v>700</v>
      </c>
      <c r="BH25" s="82">
        <f t="shared" si="17"/>
        <v>77.77777777777779</v>
      </c>
      <c r="BI25" s="119"/>
      <c r="BJ25" s="77"/>
      <c r="BK25" s="135">
        <f t="shared" si="18"/>
        <v>0</v>
      </c>
      <c r="BL25" s="77"/>
      <c r="BM25" s="133">
        <f t="shared" si="19"/>
        <v>0</v>
      </c>
      <c r="BN25" s="82"/>
      <c r="BO25" s="125">
        <f t="shared" si="21"/>
        <v>3696</v>
      </c>
      <c r="BP25" s="125">
        <f t="shared" si="22"/>
        <v>3863.6</v>
      </c>
      <c r="BQ25" s="125">
        <f t="shared" si="23"/>
        <v>104.53463203463203</v>
      </c>
    </row>
    <row r="26" spans="1:69" ht="18">
      <c r="A26" s="35" t="s">
        <v>19</v>
      </c>
      <c r="B26" s="36">
        <v>50</v>
      </c>
      <c r="C26" s="127">
        <f t="shared" si="0"/>
        <v>500</v>
      </c>
      <c r="D26" s="36">
        <v>82.2</v>
      </c>
      <c r="E26" s="138">
        <f t="shared" si="1"/>
        <v>822</v>
      </c>
      <c r="F26" s="36">
        <f t="shared" si="2"/>
        <v>164.39999999999998</v>
      </c>
      <c r="G26" s="52">
        <v>8</v>
      </c>
      <c r="H26" s="39">
        <v>8</v>
      </c>
      <c r="I26" s="36">
        <v>100</v>
      </c>
      <c r="J26" s="39">
        <v>0</v>
      </c>
      <c r="K26" s="129">
        <f t="shared" si="3"/>
        <v>0</v>
      </c>
      <c r="L26" s="39">
        <v>0</v>
      </c>
      <c r="M26" s="140">
        <f t="shared" si="4"/>
        <v>0</v>
      </c>
      <c r="N26" s="36"/>
      <c r="O26" s="52"/>
      <c r="P26" s="39"/>
      <c r="Q26" s="36"/>
      <c r="R26" s="14">
        <v>10</v>
      </c>
      <c r="S26" s="130">
        <f t="shared" si="6"/>
        <v>80</v>
      </c>
      <c r="T26" s="14">
        <v>10.9</v>
      </c>
      <c r="U26" s="139">
        <f t="shared" si="7"/>
        <v>87.2</v>
      </c>
      <c r="V26" s="36">
        <f t="shared" si="8"/>
        <v>109.00000000000001</v>
      </c>
      <c r="W26" s="37">
        <v>1</v>
      </c>
      <c r="X26" s="37">
        <v>3.1</v>
      </c>
      <c r="Y26" s="36">
        <v>310</v>
      </c>
      <c r="Z26" s="36">
        <v>0</v>
      </c>
      <c r="AA26" s="127">
        <f t="shared" si="9"/>
        <v>0</v>
      </c>
      <c r="AB26" s="36">
        <v>0</v>
      </c>
      <c r="AC26" s="138">
        <f t="shared" si="10"/>
        <v>0</v>
      </c>
      <c r="AD26" s="36"/>
      <c r="AE26" s="37"/>
      <c r="AF26" s="36"/>
      <c r="AG26" s="36"/>
      <c r="AH26" s="36">
        <v>2260</v>
      </c>
      <c r="AI26" s="36">
        <v>2268.2</v>
      </c>
      <c r="AJ26" s="36">
        <v>100.36283185840709</v>
      </c>
      <c r="AK26" s="36">
        <v>253</v>
      </c>
      <c r="AL26" s="36">
        <v>256.3</v>
      </c>
      <c r="AM26" s="36">
        <v>101.30434782608697</v>
      </c>
      <c r="AN26" s="36">
        <v>66</v>
      </c>
      <c r="AO26" s="36">
        <v>46.5</v>
      </c>
      <c r="AP26" s="36">
        <v>70.45454545454545</v>
      </c>
      <c r="AQ26" s="36">
        <v>8</v>
      </c>
      <c r="AR26" s="36">
        <v>4.5</v>
      </c>
      <c r="AS26" s="36">
        <v>56.25</v>
      </c>
      <c r="AT26" s="41">
        <v>92.8</v>
      </c>
      <c r="AU26" s="131">
        <f t="shared" si="12"/>
        <v>1856</v>
      </c>
      <c r="AV26" s="41">
        <v>102.7</v>
      </c>
      <c r="AW26" s="137">
        <f t="shared" si="13"/>
        <v>2054</v>
      </c>
      <c r="AX26" s="42">
        <f t="shared" si="14"/>
        <v>110.66810344827587</v>
      </c>
      <c r="AY26" s="37">
        <v>7.7</v>
      </c>
      <c r="AZ26" s="37">
        <v>7.9</v>
      </c>
      <c r="BA26" s="36">
        <v>102.59740259740259</v>
      </c>
      <c r="BB26" s="36">
        <v>100.08554319931564</v>
      </c>
      <c r="BC26" s="77">
        <v>150</v>
      </c>
      <c r="BD26" s="77">
        <v>150</v>
      </c>
      <c r="BE26" s="132">
        <f t="shared" si="15"/>
        <v>1500</v>
      </c>
      <c r="BF26" s="77">
        <v>770</v>
      </c>
      <c r="BG26" s="133">
        <f t="shared" si="16"/>
        <v>7700</v>
      </c>
      <c r="BH26" s="82">
        <f t="shared" si="17"/>
        <v>513.3333333333334</v>
      </c>
      <c r="BI26" s="119">
        <v>10</v>
      </c>
      <c r="BJ26" s="77">
        <v>6</v>
      </c>
      <c r="BK26" s="135">
        <f t="shared" si="18"/>
        <v>60</v>
      </c>
      <c r="BL26" s="77"/>
      <c r="BM26" s="133">
        <f t="shared" si="19"/>
        <v>0</v>
      </c>
      <c r="BN26" s="82">
        <f t="shared" si="20"/>
        <v>0</v>
      </c>
      <c r="BO26" s="125">
        <f t="shared" si="21"/>
        <v>3996</v>
      </c>
      <c r="BP26" s="125">
        <f t="shared" si="22"/>
        <v>10663.2</v>
      </c>
      <c r="BQ26" s="125">
        <f t="shared" si="23"/>
        <v>266.84684684684686</v>
      </c>
    </row>
    <row r="27" spans="1:69" ht="18">
      <c r="A27" s="35" t="s">
        <v>20</v>
      </c>
      <c r="B27" s="36">
        <v>229</v>
      </c>
      <c r="C27" s="127">
        <f t="shared" si="0"/>
        <v>2290</v>
      </c>
      <c r="D27" s="36">
        <v>281.6</v>
      </c>
      <c r="E27" s="138">
        <f t="shared" si="1"/>
        <v>2816</v>
      </c>
      <c r="F27" s="36">
        <f t="shared" si="2"/>
        <v>122.96943231441048</v>
      </c>
      <c r="G27" s="52">
        <v>25</v>
      </c>
      <c r="H27" s="39">
        <v>31.3</v>
      </c>
      <c r="I27" s="36">
        <v>125.2</v>
      </c>
      <c r="J27" s="39">
        <v>622</v>
      </c>
      <c r="K27" s="129">
        <f t="shared" si="3"/>
        <v>6220</v>
      </c>
      <c r="L27" s="39">
        <v>638.1</v>
      </c>
      <c r="M27" s="140">
        <f t="shared" si="4"/>
        <v>6381</v>
      </c>
      <c r="N27" s="36">
        <f t="shared" si="5"/>
        <v>102.58842443729903</v>
      </c>
      <c r="O27" s="52">
        <v>80</v>
      </c>
      <c r="P27" s="39">
        <v>58.4</v>
      </c>
      <c r="Q27" s="36">
        <v>73</v>
      </c>
      <c r="R27" s="14">
        <v>61</v>
      </c>
      <c r="S27" s="130">
        <f t="shared" si="6"/>
        <v>488</v>
      </c>
      <c r="T27" s="14">
        <v>65.2</v>
      </c>
      <c r="U27" s="139">
        <f t="shared" si="7"/>
        <v>521.6</v>
      </c>
      <c r="V27" s="36">
        <f t="shared" si="8"/>
        <v>106.88524590163935</v>
      </c>
      <c r="W27" s="37">
        <v>10</v>
      </c>
      <c r="X27" s="37">
        <v>10.6</v>
      </c>
      <c r="Y27" s="36">
        <v>106</v>
      </c>
      <c r="Z27" s="36">
        <v>28</v>
      </c>
      <c r="AA27" s="127">
        <f t="shared" si="9"/>
        <v>336</v>
      </c>
      <c r="AB27" s="36">
        <v>31.4</v>
      </c>
      <c r="AC27" s="138">
        <f t="shared" si="10"/>
        <v>376.79999999999995</v>
      </c>
      <c r="AD27" s="36">
        <f t="shared" si="11"/>
        <v>112.14285714285712</v>
      </c>
      <c r="AE27" s="37">
        <v>4</v>
      </c>
      <c r="AF27" s="36">
        <v>0.5</v>
      </c>
      <c r="AG27" s="36">
        <v>12.5</v>
      </c>
      <c r="AH27" s="36">
        <v>60073</v>
      </c>
      <c r="AI27" s="36">
        <v>60198.9</v>
      </c>
      <c r="AJ27" s="36">
        <v>100.20957834634527</v>
      </c>
      <c r="AK27" s="36">
        <v>7508</v>
      </c>
      <c r="AL27" s="36">
        <v>7596.9</v>
      </c>
      <c r="AM27" s="36">
        <v>101.18407032498669</v>
      </c>
      <c r="AN27" s="36">
        <v>868</v>
      </c>
      <c r="AO27" s="36">
        <v>777.32</v>
      </c>
      <c r="AP27" s="36">
        <v>89.55299539170507</v>
      </c>
      <c r="AQ27" s="36">
        <v>60</v>
      </c>
      <c r="AR27" s="36">
        <v>44.82</v>
      </c>
      <c r="AS27" s="36">
        <v>74.7</v>
      </c>
      <c r="AT27" s="41">
        <v>1000.3</v>
      </c>
      <c r="AU27" s="131">
        <f t="shared" si="12"/>
        <v>20006</v>
      </c>
      <c r="AV27" s="41">
        <v>1160</v>
      </c>
      <c r="AW27" s="137">
        <f t="shared" si="13"/>
        <v>23200</v>
      </c>
      <c r="AX27" s="42">
        <f t="shared" si="14"/>
        <v>115.96521043686894</v>
      </c>
      <c r="AY27" s="37">
        <v>161.5</v>
      </c>
      <c r="AZ27" s="37">
        <v>185.2</v>
      </c>
      <c r="BA27" s="36">
        <v>114.67492260061918</v>
      </c>
      <c r="BB27" s="36">
        <v>100.07932633634367</v>
      </c>
      <c r="BC27" s="77">
        <v>1000</v>
      </c>
      <c r="BD27" s="77">
        <v>1000</v>
      </c>
      <c r="BE27" s="132">
        <f t="shared" si="15"/>
        <v>10000</v>
      </c>
      <c r="BF27" s="77">
        <v>7140</v>
      </c>
      <c r="BG27" s="133">
        <f t="shared" si="16"/>
        <v>71400</v>
      </c>
      <c r="BH27" s="82">
        <f t="shared" si="17"/>
        <v>714</v>
      </c>
      <c r="BI27" s="119">
        <v>36</v>
      </c>
      <c r="BJ27" s="77">
        <v>23</v>
      </c>
      <c r="BK27" s="135">
        <f t="shared" si="18"/>
        <v>230</v>
      </c>
      <c r="BL27" s="77">
        <v>43</v>
      </c>
      <c r="BM27" s="133">
        <f t="shared" si="19"/>
        <v>430</v>
      </c>
      <c r="BN27" s="82">
        <f t="shared" si="20"/>
        <v>186.95652173913044</v>
      </c>
      <c r="BO27" s="125">
        <f t="shared" si="21"/>
        <v>39570</v>
      </c>
      <c r="BP27" s="125">
        <f t="shared" si="22"/>
        <v>105125.4</v>
      </c>
      <c r="BQ27" s="125">
        <f t="shared" si="23"/>
        <v>265.669446550417</v>
      </c>
    </row>
    <row r="28" spans="1:69" ht="18">
      <c r="A28" s="35" t="s">
        <v>21</v>
      </c>
      <c r="B28" s="36">
        <v>198</v>
      </c>
      <c r="C28" s="127">
        <f t="shared" si="0"/>
        <v>1980</v>
      </c>
      <c r="D28" s="36">
        <v>325.3</v>
      </c>
      <c r="E28" s="138">
        <f t="shared" si="1"/>
        <v>3253</v>
      </c>
      <c r="F28" s="36">
        <f t="shared" si="2"/>
        <v>164.2929292929293</v>
      </c>
      <c r="G28" s="52">
        <v>23</v>
      </c>
      <c r="H28" s="39">
        <v>39.6</v>
      </c>
      <c r="I28" s="36">
        <v>172.17391304347828</v>
      </c>
      <c r="J28" s="39">
        <v>0</v>
      </c>
      <c r="K28" s="129">
        <f t="shared" si="3"/>
        <v>0</v>
      </c>
      <c r="L28" s="39">
        <v>0</v>
      </c>
      <c r="M28" s="140">
        <f t="shared" si="4"/>
        <v>0</v>
      </c>
      <c r="N28" s="36"/>
      <c r="O28" s="52"/>
      <c r="P28" s="39"/>
      <c r="Q28" s="36"/>
      <c r="R28" s="14">
        <v>34</v>
      </c>
      <c r="S28" s="130">
        <f t="shared" si="6"/>
        <v>272</v>
      </c>
      <c r="T28" s="14">
        <v>48.3</v>
      </c>
      <c r="U28" s="139">
        <f t="shared" si="7"/>
        <v>386.4</v>
      </c>
      <c r="V28" s="36">
        <f t="shared" si="8"/>
        <v>142.05882352941174</v>
      </c>
      <c r="W28" s="37">
        <v>4</v>
      </c>
      <c r="X28" s="37">
        <v>7.2</v>
      </c>
      <c r="Y28" s="36">
        <v>180</v>
      </c>
      <c r="Z28" s="36">
        <v>0</v>
      </c>
      <c r="AA28" s="127">
        <f t="shared" si="9"/>
        <v>0</v>
      </c>
      <c r="AB28" s="36">
        <v>0</v>
      </c>
      <c r="AC28" s="138">
        <f t="shared" si="10"/>
        <v>0</v>
      </c>
      <c r="AD28" s="36"/>
      <c r="AE28" s="37"/>
      <c r="AF28" s="36"/>
      <c r="AG28" s="36"/>
      <c r="AH28" s="36">
        <v>18980</v>
      </c>
      <c r="AI28" s="36">
        <v>19054.1</v>
      </c>
      <c r="AJ28" s="36">
        <v>100.39041095890413</v>
      </c>
      <c r="AK28" s="36">
        <v>2535</v>
      </c>
      <c r="AL28" s="36">
        <v>2580.8</v>
      </c>
      <c r="AM28" s="36">
        <v>101.80670611439844</v>
      </c>
      <c r="AN28" s="36">
        <v>528</v>
      </c>
      <c r="AO28" s="36">
        <v>486.1</v>
      </c>
      <c r="AP28" s="36">
        <v>92.06439393939392</v>
      </c>
      <c r="AQ28" s="36">
        <v>55</v>
      </c>
      <c r="AR28" s="36">
        <v>35.2</v>
      </c>
      <c r="AS28" s="36">
        <v>64</v>
      </c>
      <c r="AT28" s="41">
        <v>436.4</v>
      </c>
      <c r="AU28" s="131">
        <f t="shared" si="12"/>
        <v>8728</v>
      </c>
      <c r="AV28" s="41">
        <v>505.4</v>
      </c>
      <c r="AW28" s="137">
        <f t="shared" si="13"/>
        <v>10108</v>
      </c>
      <c r="AX28" s="42">
        <f t="shared" si="14"/>
        <v>115.81118240146655</v>
      </c>
      <c r="AY28" s="37">
        <v>46.4</v>
      </c>
      <c r="AZ28" s="37">
        <v>53.3</v>
      </c>
      <c r="BA28" s="36">
        <v>114.87068965517241</v>
      </c>
      <c r="BB28" s="36">
        <v>100.60318828091339</v>
      </c>
      <c r="BC28" s="77">
        <v>450</v>
      </c>
      <c r="BD28" s="77">
        <v>450</v>
      </c>
      <c r="BE28" s="132">
        <f t="shared" si="15"/>
        <v>4500</v>
      </c>
      <c r="BF28" s="77">
        <v>3699</v>
      </c>
      <c r="BG28" s="133">
        <f t="shared" si="16"/>
        <v>36990</v>
      </c>
      <c r="BH28" s="82">
        <f t="shared" si="17"/>
        <v>822.0000000000001</v>
      </c>
      <c r="BI28" s="119">
        <v>34</v>
      </c>
      <c r="BJ28" s="77">
        <v>21</v>
      </c>
      <c r="BK28" s="135">
        <f t="shared" si="18"/>
        <v>210</v>
      </c>
      <c r="BL28" s="77">
        <v>17</v>
      </c>
      <c r="BM28" s="133">
        <f t="shared" si="19"/>
        <v>170</v>
      </c>
      <c r="BN28" s="82">
        <f t="shared" si="20"/>
        <v>80.95238095238095</v>
      </c>
      <c r="BO28" s="125">
        <f t="shared" si="21"/>
        <v>15690</v>
      </c>
      <c r="BP28" s="125">
        <f t="shared" si="22"/>
        <v>50907.4</v>
      </c>
      <c r="BQ28" s="125">
        <f t="shared" si="23"/>
        <v>324.4576163161249</v>
      </c>
    </row>
    <row r="29" spans="1:69" ht="18">
      <c r="A29" s="35" t="s">
        <v>22</v>
      </c>
      <c r="B29" s="36">
        <v>97</v>
      </c>
      <c r="C29" s="127">
        <f t="shared" si="0"/>
        <v>970</v>
      </c>
      <c r="D29" s="36">
        <v>107.5</v>
      </c>
      <c r="E29" s="138">
        <f t="shared" si="1"/>
        <v>1075</v>
      </c>
      <c r="F29" s="36">
        <f t="shared" si="2"/>
        <v>110.82474226804125</v>
      </c>
      <c r="G29" s="52">
        <v>12</v>
      </c>
      <c r="H29" s="39">
        <v>12.6</v>
      </c>
      <c r="I29" s="36">
        <v>105</v>
      </c>
      <c r="J29" s="39">
        <v>129</v>
      </c>
      <c r="K29" s="129">
        <f t="shared" si="3"/>
        <v>1290</v>
      </c>
      <c r="L29" s="39">
        <v>162</v>
      </c>
      <c r="M29" s="140">
        <f t="shared" si="4"/>
        <v>1620</v>
      </c>
      <c r="N29" s="36">
        <f t="shared" si="5"/>
        <v>125.5813953488372</v>
      </c>
      <c r="O29" s="52">
        <v>20</v>
      </c>
      <c r="P29" s="39">
        <v>17.8</v>
      </c>
      <c r="Q29" s="36">
        <v>89</v>
      </c>
      <c r="R29" s="14">
        <v>25</v>
      </c>
      <c r="S29" s="130">
        <f t="shared" si="6"/>
        <v>200</v>
      </c>
      <c r="T29" s="14">
        <v>19.7</v>
      </c>
      <c r="U29" s="139">
        <f t="shared" si="7"/>
        <v>157.6</v>
      </c>
      <c r="V29" s="36">
        <f t="shared" si="8"/>
        <v>78.8</v>
      </c>
      <c r="W29" s="37">
        <v>3</v>
      </c>
      <c r="X29" s="37">
        <v>6.8</v>
      </c>
      <c r="Y29" s="36">
        <v>226.66666666666666</v>
      </c>
      <c r="Z29" s="36">
        <v>2</v>
      </c>
      <c r="AA29" s="127">
        <f t="shared" si="9"/>
        <v>24</v>
      </c>
      <c r="AB29" s="36">
        <v>5.9</v>
      </c>
      <c r="AC29" s="138">
        <f t="shared" si="10"/>
        <v>70.80000000000001</v>
      </c>
      <c r="AD29" s="36">
        <f t="shared" si="11"/>
        <v>295.00000000000006</v>
      </c>
      <c r="AE29" s="37">
        <v>1</v>
      </c>
      <c r="AF29" s="36"/>
      <c r="AG29" s="36">
        <v>0</v>
      </c>
      <c r="AH29" s="36">
        <v>5449</v>
      </c>
      <c r="AI29" s="36">
        <v>5460.9</v>
      </c>
      <c r="AJ29" s="36">
        <v>100.21838869517343</v>
      </c>
      <c r="AK29" s="36">
        <v>623</v>
      </c>
      <c r="AL29" s="36">
        <v>631.3</v>
      </c>
      <c r="AM29" s="36">
        <v>101.33226324237559</v>
      </c>
      <c r="AN29" s="36">
        <v>240</v>
      </c>
      <c r="AO29" s="36">
        <v>188</v>
      </c>
      <c r="AP29" s="36">
        <v>78.33333333333333</v>
      </c>
      <c r="AQ29" s="36">
        <v>20</v>
      </c>
      <c r="AR29" s="36">
        <v>12.5</v>
      </c>
      <c r="AS29" s="36">
        <v>62.5</v>
      </c>
      <c r="AT29" s="41">
        <v>158.4</v>
      </c>
      <c r="AU29" s="131">
        <f t="shared" si="12"/>
        <v>3168</v>
      </c>
      <c r="AV29" s="41">
        <v>164.1</v>
      </c>
      <c r="AW29" s="137">
        <f t="shared" si="13"/>
        <v>3282</v>
      </c>
      <c r="AX29" s="42">
        <f t="shared" si="14"/>
        <v>103.59848484848484</v>
      </c>
      <c r="AY29" s="37">
        <v>17.4</v>
      </c>
      <c r="AZ29" s="37">
        <v>19.9</v>
      </c>
      <c r="BA29" s="36">
        <v>114.36781609195404</v>
      </c>
      <c r="BB29" s="36">
        <v>96.57924743443556</v>
      </c>
      <c r="BC29" s="77">
        <v>1200</v>
      </c>
      <c r="BD29" s="77">
        <v>1200</v>
      </c>
      <c r="BE29" s="132">
        <f t="shared" si="15"/>
        <v>12000</v>
      </c>
      <c r="BF29" s="77">
        <v>1725</v>
      </c>
      <c r="BG29" s="133">
        <f t="shared" si="16"/>
        <v>17250</v>
      </c>
      <c r="BH29" s="82">
        <f t="shared" si="17"/>
        <v>143.75</v>
      </c>
      <c r="BI29" s="119">
        <v>20</v>
      </c>
      <c r="BJ29" s="77">
        <v>13</v>
      </c>
      <c r="BK29" s="135">
        <f t="shared" si="18"/>
        <v>130</v>
      </c>
      <c r="BL29" s="77">
        <v>20</v>
      </c>
      <c r="BM29" s="133">
        <f t="shared" si="19"/>
        <v>200</v>
      </c>
      <c r="BN29" s="82">
        <f t="shared" si="20"/>
        <v>153.84615384615387</v>
      </c>
      <c r="BO29" s="125">
        <f t="shared" si="21"/>
        <v>17782</v>
      </c>
      <c r="BP29" s="125">
        <f t="shared" si="22"/>
        <v>23655.4</v>
      </c>
      <c r="BQ29" s="125">
        <f t="shared" si="23"/>
        <v>133.03003036778767</v>
      </c>
    </row>
    <row r="30" spans="1:69" ht="18">
      <c r="A30" s="35" t="s">
        <v>23</v>
      </c>
      <c r="B30" s="126">
        <f>SUM(B9:B29)</f>
        <v>2291</v>
      </c>
      <c r="C30" s="128">
        <f>SUM(C9:C29)</f>
        <v>20260</v>
      </c>
      <c r="D30" s="126">
        <f>SUM(D9:D29)</f>
        <v>3313.1000000000004</v>
      </c>
      <c r="E30" s="141">
        <f>SUM(E9:E29)</f>
        <v>33131</v>
      </c>
      <c r="F30" s="36">
        <f t="shared" si="2"/>
        <v>163.52912142152022</v>
      </c>
      <c r="G30" s="54">
        <v>272</v>
      </c>
      <c r="H30" s="40">
        <v>350.5</v>
      </c>
      <c r="I30" s="36">
        <v>128.86029411764707</v>
      </c>
      <c r="J30" s="39">
        <v>9508</v>
      </c>
      <c r="K30" s="129">
        <f>SUM(K9:K29)</f>
        <v>95080</v>
      </c>
      <c r="L30" s="40">
        <f>SUM(L9:L29)</f>
        <v>10322.9</v>
      </c>
      <c r="M30" s="140">
        <f>SUM(M9:M29)</f>
        <v>103229</v>
      </c>
      <c r="N30" s="36">
        <f t="shared" si="5"/>
        <v>108.57067732435843</v>
      </c>
      <c r="O30" s="55">
        <v>1015</v>
      </c>
      <c r="P30" s="40">
        <f>SUM(P9:P29)</f>
        <v>923.9999999999998</v>
      </c>
      <c r="Q30" s="36">
        <v>89.4975369458128</v>
      </c>
      <c r="R30" s="14">
        <v>480</v>
      </c>
      <c r="S30" s="130">
        <f>SUM(S9:S29)</f>
        <v>3840</v>
      </c>
      <c r="T30" s="14">
        <v>576.1</v>
      </c>
      <c r="U30" s="139">
        <f>SUM(U9:U29)</f>
        <v>4608.8</v>
      </c>
      <c r="V30" s="36">
        <f t="shared" si="8"/>
        <v>120.02083333333333</v>
      </c>
      <c r="W30" s="36">
        <v>70</v>
      </c>
      <c r="X30" s="36">
        <v>86.7</v>
      </c>
      <c r="Y30" s="36">
        <v>123.85714285714286</v>
      </c>
      <c r="Z30" s="36">
        <v>3554</v>
      </c>
      <c r="AA30" s="127">
        <f>SUM(AA9:AA29)</f>
        <v>42648</v>
      </c>
      <c r="AB30" s="36">
        <v>3997.6</v>
      </c>
      <c r="AC30" s="138">
        <f>SUM(AC9:AC29)</f>
        <v>47971.200000000004</v>
      </c>
      <c r="AD30" s="36">
        <f t="shared" si="11"/>
        <v>112.48171074845246</v>
      </c>
      <c r="AE30" s="36">
        <v>420</v>
      </c>
      <c r="AF30" s="36">
        <v>464.1</v>
      </c>
      <c r="AG30" s="36">
        <v>110.5</v>
      </c>
      <c r="AH30" s="36">
        <v>313484</v>
      </c>
      <c r="AI30" s="36">
        <v>315555.4</v>
      </c>
      <c r="AJ30" s="36">
        <v>100.66076737568743</v>
      </c>
      <c r="AK30" s="36">
        <v>37384</v>
      </c>
      <c r="AL30" s="36">
        <v>38062.1</v>
      </c>
      <c r="AM30" s="36">
        <v>101.81387759469295</v>
      </c>
      <c r="AN30" s="36">
        <v>6589</v>
      </c>
      <c r="AO30" s="36">
        <v>5457.23</v>
      </c>
      <c r="AP30" s="36">
        <v>82.82334193352557</v>
      </c>
      <c r="AQ30" s="36">
        <v>567</v>
      </c>
      <c r="AR30" s="36">
        <v>373.72</v>
      </c>
      <c r="AS30" s="36">
        <v>65.91181657848325</v>
      </c>
      <c r="AT30" s="42">
        <v>7696.1</v>
      </c>
      <c r="AU30" s="131">
        <f>AT30*20</f>
        <v>153922</v>
      </c>
      <c r="AV30" s="42">
        <v>8526.2</v>
      </c>
      <c r="AW30" s="137">
        <f t="shared" si="13"/>
        <v>170524</v>
      </c>
      <c r="AX30" s="42">
        <f t="shared" si="14"/>
        <v>110.78598251062226</v>
      </c>
      <c r="AY30" s="36">
        <v>1085.2</v>
      </c>
      <c r="AZ30" s="36">
        <v>1226.1</v>
      </c>
      <c r="BA30" s="36">
        <v>112.98378179137487</v>
      </c>
      <c r="BB30" s="36">
        <v>101.10172487481599</v>
      </c>
      <c r="BC30" s="77">
        <v>17500</v>
      </c>
      <c r="BD30" s="77">
        <v>17270</v>
      </c>
      <c r="BE30" s="132">
        <f>SUM(BE9:BE29)</f>
        <v>172700</v>
      </c>
      <c r="BF30" s="77">
        <f>SUM(BF9:BF29)</f>
        <v>61441</v>
      </c>
      <c r="BG30" s="133">
        <f>SUM(BG9:BG29)</f>
        <v>614410</v>
      </c>
      <c r="BH30" s="82">
        <f t="shared" si="17"/>
        <v>355.7672264041691</v>
      </c>
      <c r="BI30" s="119">
        <f>SUM(BI9:BI29)</f>
        <v>336</v>
      </c>
      <c r="BJ30" s="118">
        <v>208</v>
      </c>
      <c r="BK30" s="136">
        <f>SUM(BK9:BK29)</f>
        <v>2080</v>
      </c>
      <c r="BL30" s="118">
        <v>263</v>
      </c>
      <c r="BM30" s="134">
        <f>SUM(BM9:BM29)</f>
        <v>2630</v>
      </c>
      <c r="BN30" s="82">
        <f t="shared" si="20"/>
        <v>126.4423076923077</v>
      </c>
      <c r="BO30" s="125">
        <f t="shared" si="21"/>
        <v>490530</v>
      </c>
      <c r="BP30" s="125">
        <f t="shared" si="22"/>
        <v>976504</v>
      </c>
      <c r="BQ30" s="125">
        <f t="shared" si="23"/>
        <v>199.07120869263858</v>
      </c>
    </row>
    <row r="31" spans="34:54" ht="18.75"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49">
        <v>14106.2</v>
      </c>
      <c r="AU31" s="131">
        <f t="shared" si="12"/>
        <v>282124</v>
      </c>
      <c r="AV31" s="50">
        <v>15374.5</v>
      </c>
      <c r="AW31" s="137">
        <f t="shared" si="13"/>
        <v>307490</v>
      </c>
      <c r="AX31" s="42">
        <f t="shared" si="14"/>
        <v>108.99108193560278</v>
      </c>
      <c r="AY31" s="51">
        <v>1685.9</v>
      </c>
      <c r="AZ31" s="51">
        <v>1827.3</v>
      </c>
      <c r="BA31" s="51">
        <v>108.38721157838542</v>
      </c>
      <c r="BB31" s="23"/>
    </row>
    <row r="32" spans="34:54" ht="18.75"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49">
        <v>21802.3</v>
      </c>
      <c r="AU32" s="131">
        <f t="shared" si="12"/>
        <v>436046</v>
      </c>
      <c r="AV32" s="49">
        <v>23900.7</v>
      </c>
      <c r="AW32" s="137">
        <f t="shared" si="13"/>
        <v>478014</v>
      </c>
      <c r="AX32" s="42">
        <f t="shared" si="14"/>
        <v>109.62467262628255</v>
      </c>
      <c r="AY32" s="40">
        <v>2771.1</v>
      </c>
      <c r="AZ32" s="40">
        <v>3053.4</v>
      </c>
      <c r="BA32" s="40">
        <v>110.18729024575077</v>
      </c>
      <c r="BB32" s="23"/>
    </row>
  </sheetData>
  <mergeCells count="16">
    <mergeCell ref="BM7:BM8"/>
    <mergeCell ref="BO6:BP6"/>
    <mergeCell ref="AW7:AW8"/>
    <mergeCell ref="BE7:BE8"/>
    <mergeCell ref="BG7:BG8"/>
    <mergeCell ref="BK7:BK8"/>
    <mergeCell ref="BI6:BN6"/>
    <mergeCell ref="C7:C8"/>
    <mergeCell ref="E7:E8"/>
    <mergeCell ref="K7:K8"/>
    <mergeCell ref="M7:M8"/>
    <mergeCell ref="AU7:AU8"/>
    <mergeCell ref="S7:S8"/>
    <mergeCell ref="U7:U8"/>
    <mergeCell ref="AA7:AA8"/>
    <mergeCell ref="AC7:AC8"/>
  </mergeCells>
  <printOptions/>
  <pageMargins left="0.18" right="0.2" top="0.53" bottom="1" header="0.5" footer="0.5"/>
  <pageSetup fitToWidth="0" horizontalDpi="600" verticalDpi="600" orientation="landscape" paperSize="9" scale="49" r:id="rId1"/>
  <colBreaks count="1" manualBreakCount="1">
    <brk id="32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32"/>
  <sheetViews>
    <sheetView view="pageBreakPreview" zoomScale="65" zoomScaleNormal="75" zoomScaleSheetLayoutView="65" workbookViewId="0" topLeftCell="A1">
      <pane xSplit="1" ySplit="8" topLeftCell="B9" activePane="bottomRight" state="frozen"/>
      <selection pane="topLeft" activeCell="P13" sqref="P13"/>
      <selection pane="topRight" activeCell="P13" sqref="P13"/>
      <selection pane="bottomLeft" activeCell="P13" sqref="P13"/>
      <selection pane="bottomRight" activeCell="P13" sqref="P13"/>
    </sheetView>
  </sheetViews>
  <sheetFormatPr defaultColWidth="9.00390625" defaultRowHeight="12.75"/>
  <cols>
    <col min="1" max="1" width="17.00390625" style="26" customWidth="1"/>
    <col min="2" max="3" width="6.875" style="20" customWidth="1"/>
    <col min="4" max="4" width="7.625" style="20" customWidth="1"/>
    <col min="5" max="6" width="6.375" style="20" customWidth="1"/>
    <col min="7" max="7" width="7.625" style="20" customWidth="1"/>
    <col min="8" max="8" width="7.00390625" style="20" customWidth="1"/>
    <col min="9" max="9" width="6.75390625" style="20" customWidth="1"/>
    <col min="10" max="10" width="6.125" style="20" customWidth="1"/>
    <col min="11" max="11" width="6.25390625" style="20" customWidth="1"/>
    <col min="12" max="12" width="6.00390625" style="20" customWidth="1"/>
    <col min="13" max="15" width="7.25390625" style="20" customWidth="1"/>
    <col min="16" max="16" width="6.75390625" style="20" customWidth="1"/>
    <col min="17" max="17" width="5.75390625" style="20" customWidth="1"/>
    <col min="18" max="18" width="6.875" style="20" customWidth="1"/>
    <col min="19" max="19" width="7.00390625" style="20" customWidth="1"/>
    <col min="20" max="20" width="6.375" style="20" customWidth="1"/>
    <col min="21" max="21" width="6.00390625" style="20" customWidth="1"/>
    <col min="22" max="22" width="9.625" style="20" customWidth="1"/>
    <col min="23" max="23" width="10.875" style="20" bestFit="1" customWidth="1"/>
    <col min="24" max="26" width="7.00390625" style="20" customWidth="1"/>
    <col min="27" max="27" width="7.75390625" style="20" customWidth="1"/>
    <col min="28" max="30" width="7.25390625" style="20" customWidth="1"/>
    <col min="31" max="31" width="8.125" style="20" customWidth="1"/>
    <col min="32" max="32" width="8.875" style="20" customWidth="1"/>
    <col min="33" max="33" width="6.875" style="20" customWidth="1"/>
    <col min="34" max="34" width="6.25390625" style="0" customWidth="1"/>
    <col min="35" max="36" width="7.00390625" style="0" customWidth="1"/>
    <col min="37" max="37" width="6.75390625" style="0" customWidth="1"/>
    <col min="38" max="38" width="7.125" style="0" customWidth="1"/>
    <col min="39" max="39" width="6.375" style="0" customWidth="1"/>
    <col min="40" max="40" width="7.625" style="0" customWidth="1"/>
    <col min="41" max="41" width="8.00390625" style="0" customWidth="1"/>
    <col min="42" max="42" width="7.375" style="0" customWidth="1"/>
    <col min="43" max="43" width="6.25390625" style="0" customWidth="1"/>
    <col min="44" max="44" width="7.25390625" style="0" customWidth="1"/>
    <col min="45" max="46" width="6.875" style="0" customWidth="1"/>
    <col min="47" max="47" width="7.375" style="0" customWidth="1"/>
    <col min="48" max="48" width="6.125" style="0" customWidth="1"/>
    <col min="49" max="49" width="8.00390625" style="0" customWidth="1"/>
    <col min="51" max="51" width="7.00390625" style="0" customWidth="1"/>
    <col min="52" max="52" width="7.375" style="0" customWidth="1"/>
    <col min="53" max="53" width="6.875" style="0" customWidth="1"/>
    <col min="54" max="54" width="7.375" style="0" customWidth="1"/>
  </cols>
  <sheetData>
    <row r="1" spans="11:29" ht="18">
      <c r="K1" s="48" t="s">
        <v>38</v>
      </c>
      <c r="AC1" s="12"/>
    </row>
    <row r="2" spans="8:29" ht="18">
      <c r="H2" s="12" t="s">
        <v>38</v>
      </c>
      <c r="K2" s="48"/>
      <c r="AC2" s="12"/>
    </row>
    <row r="3" spans="4:11" ht="18">
      <c r="D3" s="26"/>
      <c r="K3" s="48" t="s">
        <v>39</v>
      </c>
    </row>
    <row r="4" spans="4:11" ht="18">
      <c r="D4" s="26"/>
      <c r="G4" s="116"/>
      <c r="H4" s="116" t="s">
        <v>97</v>
      </c>
      <c r="I4" s="116"/>
      <c r="K4" s="48" t="s">
        <v>91</v>
      </c>
    </row>
    <row r="6" spans="1:39" ht="15">
      <c r="A6" s="150" t="s">
        <v>0</v>
      </c>
      <c r="B6" s="318" t="s">
        <v>28</v>
      </c>
      <c r="C6" s="317"/>
      <c r="D6" s="317"/>
      <c r="E6" s="317"/>
      <c r="F6" s="319"/>
      <c r="G6" s="318" t="s">
        <v>29</v>
      </c>
      <c r="H6" s="317"/>
      <c r="I6" s="317"/>
      <c r="J6" s="317"/>
      <c r="K6" s="319"/>
      <c r="L6" s="318" t="s">
        <v>30</v>
      </c>
      <c r="M6" s="320"/>
      <c r="N6" s="320"/>
      <c r="O6" s="320"/>
      <c r="P6" s="321"/>
      <c r="Q6" s="318" t="s">
        <v>31</v>
      </c>
      <c r="R6" s="320"/>
      <c r="S6" s="320"/>
      <c r="T6" s="320"/>
      <c r="U6" s="321"/>
      <c r="V6" s="318" t="s">
        <v>32</v>
      </c>
      <c r="W6" s="320"/>
      <c r="X6" s="320"/>
      <c r="Y6" s="154"/>
      <c r="Z6" s="154"/>
      <c r="AA6" s="318" t="s">
        <v>33</v>
      </c>
      <c r="AB6" s="320"/>
      <c r="AC6" s="321"/>
      <c r="AD6" s="153" t="s">
        <v>36</v>
      </c>
      <c r="AE6" s="318" t="s">
        <v>35</v>
      </c>
      <c r="AF6" s="320"/>
      <c r="AG6" s="320"/>
      <c r="AH6" s="320"/>
      <c r="AI6" s="321"/>
      <c r="AJ6" s="316" t="s">
        <v>90</v>
      </c>
      <c r="AK6" s="317"/>
      <c r="AL6" s="317"/>
      <c r="AM6" s="4" t="s">
        <v>64</v>
      </c>
    </row>
    <row r="7" spans="1:39" ht="15">
      <c r="A7" s="30" t="s">
        <v>1</v>
      </c>
      <c r="B7" s="151" t="s">
        <v>24</v>
      </c>
      <c r="C7" s="10" t="s">
        <v>26</v>
      </c>
      <c r="D7" s="10" t="s">
        <v>27</v>
      </c>
      <c r="E7" s="151" t="s">
        <v>24</v>
      </c>
      <c r="F7" s="10" t="s">
        <v>26</v>
      </c>
      <c r="G7" s="10" t="s">
        <v>24</v>
      </c>
      <c r="H7" s="10" t="s">
        <v>26</v>
      </c>
      <c r="I7" s="10" t="s">
        <v>27</v>
      </c>
      <c r="J7" s="151" t="s">
        <v>24</v>
      </c>
      <c r="K7" s="10" t="s">
        <v>26</v>
      </c>
      <c r="L7" s="10" t="s">
        <v>24</v>
      </c>
      <c r="M7" s="10" t="s">
        <v>26</v>
      </c>
      <c r="N7" s="10" t="s">
        <v>27</v>
      </c>
      <c r="O7" s="151" t="s">
        <v>24</v>
      </c>
      <c r="P7" s="10" t="s">
        <v>26</v>
      </c>
      <c r="Q7" s="10" t="s">
        <v>24</v>
      </c>
      <c r="R7" s="10" t="s">
        <v>26</v>
      </c>
      <c r="S7" s="10" t="s">
        <v>27</v>
      </c>
      <c r="T7" s="151" t="s">
        <v>24</v>
      </c>
      <c r="U7" s="10" t="s">
        <v>26</v>
      </c>
      <c r="V7" s="10" t="s">
        <v>24</v>
      </c>
      <c r="W7" s="10" t="s">
        <v>26</v>
      </c>
      <c r="X7" s="10" t="s">
        <v>27</v>
      </c>
      <c r="Y7" s="151" t="s">
        <v>24</v>
      </c>
      <c r="Z7" s="10" t="s">
        <v>26</v>
      </c>
      <c r="AA7" s="10" t="s">
        <v>24</v>
      </c>
      <c r="AB7" s="10" t="s">
        <v>26</v>
      </c>
      <c r="AC7" s="10" t="s">
        <v>27</v>
      </c>
      <c r="AD7" s="10" t="s">
        <v>37</v>
      </c>
      <c r="AE7" s="10" t="s">
        <v>24</v>
      </c>
      <c r="AF7" s="152" t="s">
        <v>26</v>
      </c>
      <c r="AG7" s="10" t="s">
        <v>27</v>
      </c>
      <c r="AH7" s="11" t="s">
        <v>24</v>
      </c>
      <c r="AI7" s="11" t="s">
        <v>26</v>
      </c>
      <c r="AJ7" t="s">
        <v>24</v>
      </c>
      <c r="AK7" s="4" t="s">
        <v>26</v>
      </c>
      <c r="AL7" t="s">
        <v>55</v>
      </c>
      <c r="AM7" s="8"/>
    </row>
    <row r="8" spans="1:39" ht="15">
      <c r="A8" s="15"/>
      <c r="B8" s="32" t="s">
        <v>34</v>
      </c>
      <c r="C8" s="11" t="s">
        <v>34</v>
      </c>
      <c r="D8" s="11"/>
      <c r="E8" s="32" t="s">
        <v>86</v>
      </c>
      <c r="F8" s="32" t="s">
        <v>86</v>
      </c>
      <c r="G8" s="11" t="s">
        <v>34</v>
      </c>
      <c r="H8" s="11" t="s">
        <v>34</v>
      </c>
      <c r="I8" s="11"/>
      <c r="J8" s="32" t="s">
        <v>86</v>
      </c>
      <c r="K8" s="32" t="s">
        <v>86</v>
      </c>
      <c r="L8" s="11" t="s">
        <v>34</v>
      </c>
      <c r="M8" s="11" t="s">
        <v>34</v>
      </c>
      <c r="N8" s="11"/>
      <c r="O8" s="32" t="s">
        <v>86</v>
      </c>
      <c r="P8" s="32" t="s">
        <v>86</v>
      </c>
      <c r="Q8" s="11" t="s">
        <v>34</v>
      </c>
      <c r="R8" s="11" t="s">
        <v>34</v>
      </c>
      <c r="S8" s="11"/>
      <c r="T8" s="32" t="s">
        <v>86</v>
      </c>
      <c r="U8" s="32" t="s">
        <v>86</v>
      </c>
      <c r="V8" s="11" t="s">
        <v>34</v>
      </c>
      <c r="W8" s="11" t="s">
        <v>34</v>
      </c>
      <c r="X8" s="11"/>
      <c r="Y8" s="32" t="s">
        <v>86</v>
      </c>
      <c r="Z8" s="32" t="s">
        <v>86</v>
      </c>
      <c r="AA8" s="11" t="s">
        <v>34</v>
      </c>
      <c r="AB8" s="11" t="s">
        <v>34</v>
      </c>
      <c r="AC8" s="11"/>
      <c r="AD8" s="33"/>
      <c r="AE8" s="11" t="s">
        <v>34</v>
      </c>
      <c r="AF8" s="31" t="s">
        <v>34</v>
      </c>
      <c r="AG8" s="11"/>
      <c r="AH8" s="13" t="s">
        <v>86</v>
      </c>
      <c r="AI8" s="13" t="s">
        <v>86</v>
      </c>
      <c r="AJ8" t="s">
        <v>86</v>
      </c>
      <c r="AK8" s="5" t="s">
        <v>86</v>
      </c>
      <c r="AM8" s="5"/>
    </row>
    <row r="9" spans="1:40" ht="15">
      <c r="A9" s="18" t="s">
        <v>2</v>
      </c>
      <c r="B9" s="17">
        <v>33</v>
      </c>
      <c r="C9" s="17">
        <v>53.2</v>
      </c>
      <c r="D9" s="17">
        <v>161.21212121212122</v>
      </c>
      <c r="E9" s="17">
        <v>10</v>
      </c>
      <c r="F9" s="17">
        <f>D9*E9/100</f>
        <v>16.12121212121212</v>
      </c>
      <c r="G9" s="14">
        <v>72</v>
      </c>
      <c r="H9" s="16">
        <v>51.9</v>
      </c>
      <c r="I9" s="60">
        <v>72.08333333333333</v>
      </c>
      <c r="J9" s="60">
        <v>10</v>
      </c>
      <c r="K9" s="60">
        <f>I9*J9/100</f>
        <v>7.208333333333332</v>
      </c>
      <c r="L9" s="17">
        <v>4</v>
      </c>
      <c r="M9" s="17">
        <v>4.2</v>
      </c>
      <c r="N9" s="17">
        <v>105</v>
      </c>
      <c r="O9" s="17">
        <v>8</v>
      </c>
      <c r="P9" s="17">
        <f>N9*O9/100</f>
        <v>8.4</v>
      </c>
      <c r="Q9" s="14">
        <v>0</v>
      </c>
      <c r="R9" s="16">
        <v>0</v>
      </c>
      <c r="S9" s="60"/>
      <c r="T9" s="60"/>
      <c r="U9" s="60"/>
      <c r="V9" s="17">
        <v>7816</v>
      </c>
      <c r="W9" s="17">
        <v>8029.9</v>
      </c>
      <c r="X9" s="17">
        <v>102.73669396110543</v>
      </c>
      <c r="Y9" s="17">
        <v>10</v>
      </c>
      <c r="Z9" s="17">
        <f>X9*Y9/100</f>
        <v>10.273669396110542</v>
      </c>
      <c r="AA9" s="17">
        <v>326</v>
      </c>
      <c r="AB9" s="17">
        <v>253.6</v>
      </c>
      <c r="AC9" s="17">
        <v>77.79141104294479</v>
      </c>
      <c r="AD9" s="17">
        <v>104.68243569409006</v>
      </c>
      <c r="AE9" s="15">
        <v>170.2</v>
      </c>
      <c r="AF9" s="15">
        <v>195</v>
      </c>
      <c r="AG9" s="16">
        <f>AF9/AE9*100</f>
        <v>114.5710928319624</v>
      </c>
      <c r="AH9" s="9">
        <v>20</v>
      </c>
      <c r="AI9" s="125">
        <f>AG9*AH9/100</f>
        <v>22.91421856639248</v>
      </c>
      <c r="AJ9" s="155">
        <f>E9+J9+O9+T9+Y9+AH9</f>
        <v>58</v>
      </c>
      <c r="AK9" s="125">
        <f>F9+K9+P9+U9+Z9+AI9</f>
        <v>64.91743341704847</v>
      </c>
      <c r="AL9" s="125">
        <f>AK9/AJ9*100</f>
        <v>111.92660933973875</v>
      </c>
      <c r="AM9" s="5">
        <v>15</v>
      </c>
      <c r="AN9" s="5"/>
    </row>
    <row r="10" spans="1:40" ht="15">
      <c r="A10" s="30" t="s">
        <v>3</v>
      </c>
      <c r="B10" s="17">
        <v>14</v>
      </c>
      <c r="C10" s="17">
        <v>34.7</v>
      </c>
      <c r="D10" s="17">
        <v>247.85714285714286</v>
      </c>
      <c r="E10" s="17">
        <v>10</v>
      </c>
      <c r="F10" s="17">
        <f aca="true" t="shared" si="0" ref="F10:F30">D10*E10/100</f>
        <v>24.785714285714285</v>
      </c>
      <c r="G10" s="14">
        <v>70</v>
      </c>
      <c r="H10" s="16">
        <v>84.6</v>
      </c>
      <c r="I10" s="60">
        <v>120.85714285714285</v>
      </c>
      <c r="J10" s="60">
        <v>10</v>
      </c>
      <c r="K10" s="60">
        <f aca="true" t="shared" si="1" ref="K10:K30">I10*J10/100</f>
        <v>12.085714285714284</v>
      </c>
      <c r="L10" s="17">
        <v>2</v>
      </c>
      <c r="M10" s="17">
        <v>0.3</v>
      </c>
      <c r="N10" s="17">
        <v>15</v>
      </c>
      <c r="O10" s="17">
        <v>8</v>
      </c>
      <c r="P10" s="17">
        <f aca="true" t="shared" si="2" ref="P10:P30">N10*O10/100</f>
        <v>1.2</v>
      </c>
      <c r="Q10" s="14">
        <v>10</v>
      </c>
      <c r="R10" s="16">
        <v>5.4</v>
      </c>
      <c r="S10" s="60">
        <v>54</v>
      </c>
      <c r="T10" s="60">
        <v>12</v>
      </c>
      <c r="U10" s="60">
        <f>S10*T10/100</f>
        <v>6.48</v>
      </c>
      <c r="V10" s="17">
        <v>821</v>
      </c>
      <c r="W10" s="17">
        <v>840.5</v>
      </c>
      <c r="X10" s="17">
        <v>102.37515225334957</v>
      </c>
      <c r="Y10" s="17">
        <v>10</v>
      </c>
      <c r="Z10" s="17">
        <f aca="true" t="shared" si="3" ref="Z10:Z30">X10*Y10/100</f>
        <v>10.237515225334958</v>
      </c>
      <c r="AA10" s="17">
        <v>33</v>
      </c>
      <c r="AB10" s="17">
        <v>24</v>
      </c>
      <c r="AC10" s="17">
        <v>72.72727272727273</v>
      </c>
      <c r="AD10" s="17">
        <v>100.25608194622279</v>
      </c>
      <c r="AE10" s="14">
        <v>21.5</v>
      </c>
      <c r="AF10" s="14">
        <v>24.6</v>
      </c>
      <c r="AG10" s="16">
        <f aca="true" t="shared" si="4" ref="AG10:AG32">AF10/AE10*100</f>
        <v>114.41860465116281</v>
      </c>
      <c r="AH10" s="9">
        <v>20</v>
      </c>
      <c r="AI10" s="125">
        <f aca="true" t="shared" si="5" ref="AI10:AI32">AG10*AH10/100</f>
        <v>22.883720930232563</v>
      </c>
      <c r="AJ10" s="155">
        <f aca="true" t="shared" si="6" ref="AJ10:AJ30">E10+J10+O10+T10+Y10+AH10</f>
        <v>70</v>
      </c>
      <c r="AK10" s="125">
        <f aca="true" t="shared" si="7" ref="AK10:AK30">F10+K10+P10+U10+Z10+AI10</f>
        <v>77.67266472699609</v>
      </c>
      <c r="AL10" s="125">
        <f aca="true" t="shared" si="8" ref="AL10:AL29">AK10/AJ10*100</f>
        <v>110.9609496099944</v>
      </c>
      <c r="AM10" s="9">
        <v>16</v>
      </c>
      <c r="AN10" s="9"/>
    </row>
    <row r="11" spans="1:40" ht="15">
      <c r="A11" s="30" t="s">
        <v>4</v>
      </c>
      <c r="B11" s="17">
        <v>2</v>
      </c>
      <c r="C11" s="17">
        <v>4.2</v>
      </c>
      <c r="D11" s="17">
        <v>210</v>
      </c>
      <c r="E11" s="17">
        <v>10</v>
      </c>
      <c r="F11" s="17">
        <f t="shared" si="0"/>
        <v>21</v>
      </c>
      <c r="G11" s="14"/>
      <c r="H11" s="16"/>
      <c r="I11" s="60"/>
      <c r="J11" s="60"/>
      <c r="K11" s="60"/>
      <c r="L11" s="17">
        <v>2</v>
      </c>
      <c r="M11" s="17">
        <v>3</v>
      </c>
      <c r="N11" s="17">
        <v>150</v>
      </c>
      <c r="O11" s="17">
        <v>8</v>
      </c>
      <c r="P11" s="17">
        <f t="shared" si="2"/>
        <v>12</v>
      </c>
      <c r="Q11" s="14"/>
      <c r="R11" s="16"/>
      <c r="S11" s="60"/>
      <c r="T11" s="60"/>
      <c r="U11" s="60"/>
      <c r="V11" s="17">
        <v>134</v>
      </c>
      <c r="W11" s="17">
        <v>136.8</v>
      </c>
      <c r="X11" s="17">
        <v>102.08955223880598</v>
      </c>
      <c r="Y11" s="17">
        <v>10</v>
      </c>
      <c r="Z11" s="17">
        <f t="shared" si="3"/>
        <v>10.208955223880599</v>
      </c>
      <c r="AA11" s="17">
        <v>7</v>
      </c>
      <c r="AB11" s="17">
        <v>6</v>
      </c>
      <c r="AC11" s="17">
        <v>85.71428571428571</v>
      </c>
      <c r="AD11" s="17">
        <v>102.21456692913387</v>
      </c>
      <c r="AE11" s="14">
        <v>3.2</v>
      </c>
      <c r="AF11" s="14">
        <v>3.5</v>
      </c>
      <c r="AG11" s="16">
        <f t="shared" si="4"/>
        <v>109.375</v>
      </c>
      <c r="AH11" s="9">
        <v>20</v>
      </c>
      <c r="AI11" s="125">
        <f t="shared" si="5"/>
        <v>21.875</v>
      </c>
      <c r="AJ11" s="155">
        <f t="shared" si="6"/>
        <v>48</v>
      </c>
      <c r="AK11" s="125">
        <f t="shared" si="7"/>
        <v>65.0839552238806</v>
      </c>
      <c r="AL11" s="125">
        <f t="shared" si="8"/>
        <v>135.59157338308455</v>
      </c>
      <c r="AM11" s="9">
        <v>8</v>
      </c>
      <c r="AN11" s="9"/>
    </row>
    <row r="12" spans="1:40" ht="15">
      <c r="A12" s="30" t="s">
        <v>5</v>
      </c>
      <c r="B12" s="17">
        <v>3</v>
      </c>
      <c r="C12" s="17">
        <v>13.8</v>
      </c>
      <c r="D12" s="17">
        <v>460</v>
      </c>
      <c r="E12" s="17">
        <v>10</v>
      </c>
      <c r="F12" s="17">
        <f t="shared" si="0"/>
        <v>46</v>
      </c>
      <c r="G12" s="14"/>
      <c r="H12" s="16"/>
      <c r="I12" s="60"/>
      <c r="J12" s="60"/>
      <c r="K12" s="60"/>
      <c r="L12" s="17">
        <v>1</v>
      </c>
      <c r="M12" s="17">
        <v>1</v>
      </c>
      <c r="N12" s="17">
        <v>100</v>
      </c>
      <c r="O12" s="17">
        <v>8</v>
      </c>
      <c r="P12" s="17">
        <f t="shared" si="2"/>
        <v>8</v>
      </c>
      <c r="Q12" s="14"/>
      <c r="R12" s="16"/>
      <c r="S12" s="60"/>
      <c r="T12" s="60"/>
      <c r="U12" s="60"/>
      <c r="V12" s="17">
        <v>126</v>
      </c>
      <c r="W12" s="17">
        <v>128.2</v>
      </c>
      <c r="X12" s="17">
        <v>101.74603174603175</v>
      </c>
      <c r="Y12" s="17">
        <v>10</v>
      </c>
      <c r="Z12" s="17">
        <f t="shared" si="3"/>
        <v>10.174603174603174</v>
      </c>
      <c r="AA12" s="17">
        <v>8</v>
      </c>
      <c r="AB12" s="17">
        <v>4</v>
      </c>
      <c r="AC12" s="17">
        <v>50</v>
      </c>
      <c r="AD12" s="17">
        <v>100</v>
      </c>
      <c r="AE12" s="14">
        <v>27.4</v>
      </c>
      <c r="AF12" s="14">
        <v>28.3</v>
      </c>
      <c r="AG12" s="16">
        <f t="shared" si="4"/>
        <v>103.28467153284673</v>
      </c>
      <c r="AH12" s="9">
        <v>20</v>
      </c>
      <c r="AI12" s="125">
        <f t="shared" si="5"/>
        <v>20.656934306569347</v>
      </c>
      <c r="AJ12" s="155">
        <f t="shared" si="6"/>
        <v>48</v>
      </c>
      <c r="AK12" s="125">
        <f t="shared" si="7"/>
        <v>84.83153748117252</v>
      </c>
      <c r="AL12" s="125">
        <f t="shared" si="8"/>
        <v>176.73236975244276</v>
      </c>
      <c r="AM12" s="9">
        <v>4</v>
      </c>
      <c r="AN12" s="9"/>
    </row>
    <row r="13" spans="1:40" ht="15">
      <c r="A13" s="30" t="s">
        <v>6</v>
      </c>
      <c r="B13" s="17">
        <v>1</v>
      </c>
      <c r="C13" s="17">
        <v>1.2</v>
      </c>
      <c r="D13" s="17">
        <v>120</v>
      </c>
      <c r="E13" s="17">
        <v>10</v>
      </c>
      <c r="F13" s="17">
        <f t="shared" si="0"/>
        <v>12</v>
      </c>
      <c r="G13" s="14">
        <v>185</v>
      </c>
      <c r="H13" s="16">
        <v>199.5</v>
      </c>
      <c r="I13" s="60">
        <v>107.83783783783785</v>
      </c>
      <c r="J13" s="60">
        <v>10</v>
      </c>
      <c r="K13" s="60">
        <f t="shared" si="1"/>
        <v>10.783783783783786</v>
      </c>
      <c r="L13" s="17">
        <v>0.5</v>
      </c>
      <c r="M13" s="17">
        <v>0.5</v>
      </c>
      <c r="N13" s="17">
        <v>100</v>
      </c>
      <c r="O13" s="17">
        <v>8</v>
      </c>
      <c r="P13" s="17">
        <f t="shared" si="2"/>
        <v>8</v>
      </c>
      <c r="Q13" s="14">
        <v>8</v>
      </c>
      <c r="R13" s="16">
        <v>24.1</v>
      </c>
      <c r="S13" s="60">
        <v>301.25</v>
      </c>
      <c r="T13" s="60">
        <v>12</v>
      </c>
      <c r="U13" s="60">
        <f>S13*T13/100</f>
        <v>36.15</v>
      </c>
      <c r="V13" s="17">
        <v>438</v>
      </c>
      <c r="W13" s="17">
        <v>445.3</v>
      </c>
      <c r="X13" s="17">
        <v>101.66666666666666</v>
      </c>
      <c r="Y13" s="17">
        <v>10</v>
      </c>
      <c r="Z13" s="17">
        <f t="shared" si="3"/>
        <v>10.166666666666664</v>
      </c>
      <c r="AA13" s="17">
        <v>18</v>
      </c>
      <c r="AB13" s="17">
        <v>20</v>
      </c>
      <c r="AC13" s="17">
        <v>111.11111111111111</v>
      </c>
      <c r="AD13" s="17">
        <v>101.38089758342923</v>
      </c>
      <c r="AE13" s="14">
        <v>9.1</v>
      </c>
      <c r="AF13" s="14">
        <v>10.4</v>
      </c>
      <c r="AG13" s="16">
        <f t="shared" si="4"/>
        <v>114.2857142857143</v>
      </c>
      <c r="AH13" s="9">
        <v>20</v>
      </c>
      <c r="AI13" s="125">
        <f t="shared" si="5"/>
        <v>22.85714285714286</v>
      </c>
      <c r="AJ13" s="155">
        <f t="shared" si="6"/>
        <v>70</v>
      </c>
      <c r="AK13" s="125">
        <f t="shared" si="7"/>
        <v>99.9575933075933</v>
      </c>
      <c r="AL13" s="125">
        <f t="shared" si="8"/>
        <v>142.79656186799045</v>
      </c>
      <c r="AM13" s="9">
        <v>6</v>
      </c>
      <c r="AN13" s="9"/>
    </row>
    <row r="14" spans="1:40" ht="15">
      <c r="A14" s="30" t="s">
        <v>7</v>
      </c>
      <c r="B14" s="17">
        <v>2</v>
      </c>
      <c r="C14" s="17">
        <v>5.8</v>
      </c>
      <c r="D14" s="17">
        <v>290</v>
      </c>
      <c r="E14" s="17">
        <v>10</v>
      </c>
      <c r="F14" s="17">
        <f t="shared" si="0"/>
        <v>29</v>
      </c>
      <c r="G14" s="14">
        <v>36</v>
      </c>
      <c r="H14" s="16">
        <v>32.4</v>
      </c>
      <c r="I14" s="60">
        <v>90</v>
      </c>
      <c r="J14" s="60">
        <v>10</v>
      </c>
      <c r="K14" s="60">
        <f t="shared" si="1"/>
        <v>9</v>
      </c>
      <c r="L14" s="17">
        <v>1</v>
      </c>
      <c r="M14" s="17">
        <v>1</v>
      </c>
      <c r="N14" s="17">
        <v>100</v>
      </c>
      <c r="O14" s="17">
        <v>8</v>
      </c>
      <c r="P14" s="17">
        <f t="shared" si="2"/>
        <v>8</v>
      </c>
      <c r="Q14" s="14">
        <v>3</v>
      </c>
      <c r="R14" s="16">
        <v>4.2</v>
      </c>
      <c r="S14" s="60">
        <v>140</v>
      </c>
      <c r="T14" s="60">
        <v>12</v>
      </c>
      <c r="U14" s="60">
        <f>S14*T14/100</f>
        <v>16.8</v>
      </c>
      <c r="V14" s="17">
        <v>282</v>
      </c>
      <c r="W14" s="17">
        <v>286.9</v>
      </c>
      <c r="X14" s="17">
        <v>101.73758865248226</v>
      </c>
      <c r="Y14" s="17">
        <v>10</v>
      </c>
      <c r="Z14" s="17">
        <f t="shared" si="3"/>
        <v>10.173758865248226</v>
      </c>
      <c r="AA14" s="17">
        <v>19</v>
      </c>
      <c r="AB14" s="17">
        <v>13.5</v>
      </c>
      <c r="AC14" s="17">
        <v>71.05263157894737</v>
      </c>
      <c r="AD14" s="17">
        <v>101.03076682804935</v>
      </c>
      <c r="AE14" s="14">
        <v>25.5</v>
      </c>
      <c r="AF14" s="14">
        <v>29.2</v>
      </c>
      <c r="AG14" s="16">
        <f t="shared" si="4"/>
        <v>114.50980392156862</v>
      </c>
      <c r="AH14" s="9">
        <v>20</v>
      </c>
      <c r="AI14" s="125">
        <f t="shared" si="5"/>
        <v>22.901960784313722</v>
      </c>
      <c r="AJ14" s="155">
        <f t="shared" si="6"/>
        <v>70</v>
      </c>
      <c r="AK14" s="125">
        <f t="shared" si="7"/>
        <v>95.87571964956194</v>
      </c>
      <c r="AL14" s="125">
        <f t="shared" si="8"/>
        <v>136.96531378508848</v>
      </c>
      <c r="AM14" s="9">
        <v>7</v>
      </c>
      <c r="AN14" s="9"/>
    </row>
    <row r="15" spans="1:40" ht="15">
      <c r="A15" s="30" t="s">
        <v>8</v>
      </c>
      <c r="B15" s="17">
        <v>15</v>
      </c>
      <c r="C15" s="17">
        <v>17.9</v>
      </c>
      <c r="D15" s="17">
        <v>119.33333333333331</v>
      </c>
      <c r="E15" s="17">
        <v>10</v>
      </c>
      <c r="F15" s="17">
        <f t="shared" si="0"/>
        <v>11.93333333333333</v>
      </c>
      <c r="G15" s="14">
        <v>52</v>
      </c>
      <c r="H15" s="16">
        <v>59</v>
      </c>
      <c r="I15" s="60">
        <v>113.46153846153845</v>
      </c>
      <c r="J15" s="60">
        <v>10</v>
      </c>
      <c r="K15" s="60">
        <f t="shared" si="1"/>
        <v>11.346153846153845</v>
      </c>
      <c r="L15" s="17">
        <v>3</v>
      </c>
      <c r="M15" s="17">
        <v>3.6</v>
      </c>
      <c r="N15" s="17">
        <v>120</v>
      </c>
      <c r="O15" s="17">
        <v>8</v>
      </c>
      <c r="P15" s="17">
        <f t="shared" si="2"/>
        <v>9.6</v>
      </c>
      <c r="Q15" s="14">
        <v>3</v>
      </c>
      <c r="R15" s="16">
        <v>0</v>
      </c>
      <c r="S15" s="60">
        <v>0</v>
      </c>
      <c r="T15" s="60">
        <v>12</v>
      </c>
      <c r="U15" s="60"/>
      <c r="V15" s="17">
        <v>14913</v>
      </c>
      <c r="W15" s="17">
        <v>15257.8</v>
      </c>
      <c r="X15" s="17">
        <v>102.3120767115939</v>
      </c>
      <c r="Y15" s="17">
        <v>10</v>
      </c>
      <c r="Z15" s="17">
        <f t="shared" si="3"/>
        <v>10.23120767115939</v>
      </c>
      <c r="AA15" s="17">
        <v>122</v>
      </c>
      <c r="AB15" s="17">
        <v>159</v>
      </c>
      <c r="AC15" s="17">
        <v>130.327868852459</v>
      </c>
      <c r="AD15" s="17">
        <v>101.04474222121283</v>
      </c>
      <c r="AE15" s="14">
        <v>95.1</v>
      </c>
      <c r="AF15" s="14">
        <v>109.3</v>
      </c>
      <c r="AG15" s="16">
        <f t="shared" si="4"/>
        <v>114.931650893796</v>
      </c>
      <c r="AH15" s="9">
        <v>20</v>
      </c>
      <c r="AI15" s="125">
        <f t="shared" si="5"/>
        <v>22.9863301787592</v>
      </c>
      <c r="AJ15" s="155">
        <f t="shared" si="6"/>
        <v>70</v>
      </c>
      <c r="AK15" s="125">
        <f t="shared" si="7"/>
        <v>66.09702502940577</v>
      </c>
      <c r="AL15" s="125">
        <f t="shared" si="8"/>
        <v>94.42432147057967</v>
      </c>
      <c r="AM15" s="9">
        <v>21</v>
      </c>
      <c r="AN15" s="9"/>
    </row>
    <row r="16" spans="1:40" ht="15">
      <c r="A16" s="30" t="s">
        <v>9</v>
      </c>
      <c r="B16" s="17">
        <v>2</v>
      </c>
      <c r="C16" s="17">
        <v>3.9</v>
      </c>
      <c r="D16" s="17">
        <v>195</v>
      </c>
      <c r="E16" s="17">
        <v>10</v>
      </c>
      <c r="F16" s="17">
        <f t="shared" si="0"/>
        <v>19.5</v>
      </c>
      <c r="G16" s="14">
        <v>2</v>
      </c>
      <c r="H16" s="16">
        <v>12</v>
      </c>
      <c r="I16" s="60">
        <v>600</v>
      </c>
      <c r="J16" s="60">
        <v>10</v>
      </c>
      <c r="K16" s="60">
        <f t="shared" si="1"/>
        <v>60</v>
      </c>
      <c r="L16" s="17">
        <v>1</v>
      </c>
      <c r="M16" s="17">
        <v>1</v>
      </c>
      <c r="N16" s="17">
        <v>100</v>
      </c>
      <c r="O16" s="17">
        <v>8</v>
      </c>
      <c r="P16" s="17">
        <f t="shared" si="2"/>
        <v>8</v>
      </c>
      <c r="Q16" s="14"/>
      <c r="R16" s="16"/>
      <c r="S16" s="60"/>
      <c r="T16" s="60"/>
      <c r="U16" s="60"/>
      <c r="V16" s="17">
        <v>89</v>
      </c>
      <c r="W16" s="17">
        <v>90.3</v>
      </c>
      <c r="X16" s="17">
        <v>101.46067415730337</v>
      </c>
      <c r="Y16" s="17">
        <v>10</v>
      </c>
      <c r="Z16" s="17">
        <f t="shared" si="3"/>
        <v>10.146067415730338</v>
      </c>
      <c r="AA16" s="17">
        <v>6</v>
      </c>
      <c r="AB16" s="17">
        <v>4.5</v>
      </c>
      <c r="AC16" s="17">
        <v>75</v>
      </c>
      <c r="AD16" s="17">
        <v>100.78260869565216</v>
      </c>
      <c r="AE16" s="14">
        <v>5</v>
      </c>
      <c r="AF16" s="14">
        <v>5.6</v>
      </c>
      <c r="AG16" s="16">
        <f t="shared" si="4"/>
        <v>111.99999999999999</v>
      </c>
      <c r="AH16" s="9">
        <v>20</v>
      </c>
      <c r="AI16" s="125">
        <f t="shared" si="5"/>
        <v>22.399999999999995</v>
      </c>
      <c r="AJ16" s="155">
        <f t="shared" si="6"/>
        <v>58</v>
      </c>
      <c r="AK16" s="125">
        <f t="shared" si="7"/>
        <v>120.04606741573033</v>
      </c>
      <c r="AL16" s="125">
        <f t="shared" si="8"/>
        <v>206.97597830298332</v>
      </c>
      <c r="AM16" s="9">
        <v>2</v>
      </c>
      <c r="AN16" s="9"/>
    </row>
    <row r="17" spans="1:40" ht="15">
      <c r="A17" s="30" t="s">
        <v>10</v>
      </c>
      <c r="B17" s="17">
        <v>2</v>
      </c>
      <c r="C17" s="17">
        <v>3.8</v>
      </c>
      <c r="D17" s="17">
        <v>190</v>
      </c>
      <c r="E17" s="17">
        <v>10</v>
      </c>
      <c r="F17" s="17">
        <f t="shared" si="0"/>
        <v>19</v>
      </c>
      <c r="G17" s="14">
        <v>0</v>
      </c>
      <c r="H17" s="16">
        <v>0</v>
      </c>
      <c r="I17" s="60"/>
      <c r="J17" s="60"/>
      <c r="K17" s="60">
        <f t="shared" si="1"/>
        <v>0</v>
      </c>
      <c r="L17" s="17">
        <v>1</v>
      </c>
      <c r="M17" s="17">
        <v>6.1</v>
      </c>
      <c r="N17" s="17">
        <v>610</v>
      </c>
      <c r="O17" s="17">
        <v>8</v>
      </c>
      <c r="P17" s="17">
        <f t="shared" si="2"/>
        <v>48.8</v>
      </c>
      <c r="Q17" s="14"/>
      <c r="R17" s="16"/>
      <c r="S17" s="60"/>
      <c r="T17" s="60"/>
      <c r="U17" s="60"/>
      <c r="V17" s="17">
        <v>139</v>
      </c>
      <c r="W17" s="17">
        <v>141.3</v>
      </c>
      <c r="X17" s="17">
        <v>101.65467625899281</v>
      </c>
      <c r="Y17" s="17">
        <v>10</v>
      </c>
      <c r="Z17" s="17">
        <f t="shared" si="3"/>
        <v>10.16546762589928</v>
      </c>
      <c r="AA17" s="17">
        <v>7</v>
      </c>
      <c r="AB17" s="17">
        <v>9</v>
      </c>
      <c r="AC17" s="17">
        <v>128.57142857142858</v>
      </c>
      <c r="AD17" s="17">
        <v>100</v>
      </c>
      <c r="AE17" s="14">
        <v>2</v>
      </c>
      <c r="AF17" s="14">
        <v>2.3</v>
      </c>
      <c r="AG17" s="16">
        <f t="shared" si="4"/>
        <v>114.99999999999999</v>
      </c>
      <c r="AH17" s="9">
        <v>20</v>
      </c>
      <c r="AI17" s="125">
        <f t="shared" si="5"/>
        <v>22.999999999999996</v>
      </c>
      <c r="AJ17" s="155">
        <f t="shared" si="6"/>
        <v>48</v>
      </c>
      <c r="AK17" s="125">
        <f t="shared" si="7"/>
        <v>100.96546762589928</v>
      </c>
      <c r="AL17" s="125">
        <f t="shared" si="8"/>
        <v>210.3447242206235</v>
      </c>
      <c r="AM17" s="9">
        <v>1</v>
      </c>
      <c r="AN17" s="9"/>
    </row>
    <row r="18" spans="1:40" ht="15">
      <c r="A18" s="30" t="s">
        <v>11</v>
      </c>
      <c r="B18" s="17">
        <v>3</v>
      </c>
      <c r="C18" s="17">
        <v>11</v>
      </c>
      <c r="D18" s="17">
        <v>366.66666666666663</v>
      </c>
      <c r="E18" s="17">
        <v>10</v>
      </c>
      <c r="F18" s="17">
        <f t="shared" si="0"/>
        <v>36.66666666666666</v>
      </c>
      <c r="G18" s="14">
        <v>146</v>
      </c>
      <c r="H18" s="16">
        <v>176.7</v>
      </c>
      <c r="I18" s="60">
        <v>121.02739726027396</v>
      </c>
      <c r="J18" s="60">
        <v>10</v>
      </c>
      <c r="K18" s="60">
        <f t="shared" si="1"/>
        <v>12.102739726027396</v>
      </c>
      <c r="L18" s="17">
        <v>1</v>
      </c>
      <c r="M18" s="17">
        <v>0</v>
      </c>
      <c r="N18" s="17">
        <v>0</v>
      </c>
      <c r="O18" s="17">
        <v>8</v>
      </c>
      <c r="P18" s="17">
        <f t="shared" si="2"/>
        <v>0</v>
      </c>
      <c r="Q18" s="14">
        <v>17</v>
      </c>
      <c r="R18" s="16">
        <v>12</v>
      </c>
      <c r="S18" s="60">
        <v>70.58823529411765</v>
      </c>
      <c r="T18" s="60">
        <v>12</v>
      </c>
      <c r="U18" s="60">
        <f>S18*T18/100</f>
        <v>8.470588235294118</v>
      </c>
      <c r="V18" s="17">
        <v>356</v>
      </c>
      <c r="W18" s="17">
        <v>361.7</v>
      </c>
      <c r="X18" s="17">
        <v>101.60112359550561</v>
      </c>
      <c r="Y18" s="17">
        <v>10</v>
      </c>
      <c r="Z18" s="17">
        <f t="shared" si="3"/>
        <v>10.160112359550562</v>
      </c>
      <c r="AA18" s="17">
        <v>13</v>
      </c>
      <c r="AB18" s="17">
        <v>15</v>
      </c>
      <c r="AC18" s="17">
        <v>115.38461538461537</v>
      </c>
      <c r="AD18" s="17">
        <v>104.32224243072643</v>
      </c>
      <c r="AE18" s="14">
        <v>15</v>
      </c>
      <c r="AF18" s="14">
        <v>15.3</v>
      </c>
      <c r="AG18" s="16">
        <f t="shared" si="4"/>
        <v>102</v>
      </c>
      <c r="AH18" s="9">
        <v>20</v>
      </c>
      <c r="AI18" s="125">
        <f t="shared" si="5"/>
        <v>20.4</v>
      </c>
      <c r="AJ18" s="155">
        <f t="shared" si="6"/>
        <v>70</v>
      </c>
      <c r="AK18" s="125">
        <f t="shared" si="7"/>
        <v>87.80010698753873</v>
      </c>
      <c r="AL18" s="125">
        <f t="shared" si="8"/>
        <v>125.42872426791247</v>
      </c>
      <c r="AM18" s="9">
        <v>12</v>
      </c>
      <c r="AN18" s="9"/>
    </row>
    <row r="19" spans="1:40" ht="15">
      <c r="A19" s="30" t="s">
        <v>12</v>
      </c>
      <c r="B19" s="17">
        <v>3</v>
      </c>
      <c r="C19" s="17">
        <v>5.1</v>
      </c>
      <c r="D19" s="17">
        <v>170</v>
      </c>
      <c r="E19" s="17">
        <v>10</v>
      </c>
      <c r="F19" s="17">
        <f t="shared" si="0"/>
        <v>17</v>
      </c>
      <c r="G19" s="14">
        <v>3</v>
      </c>
      <c r="H19" s="16">
        <v>6.3</v>
      </c>
      <c r="I19" s="60">
        <v>210</v>
      </c>
      <c r="J19" s="60">
        <v>10</v>
      </c>
      <c r="K19" s="60">
        <f t="shared" si="1"/>
        <v>21</v>
      </c>
      <c r="L19" s="17">
        <v>1</v>
      </c>
      <c r="M19" s="17">
        <v>1.1</v>
      </c>
      <c r="N19" s="17">
        <v>110</v>
      </c>
      <c r="O19" s="17">
        <v>8</v>
      </c>
      <c r="P19" s="17">
        <f t="shared" si="2"/>
        <v>8.8</v>
      </c>
      <c r="Q19" s="14">
        <v>355</v>
      </c>
      <c r="R19" s="16">
        <v>321.6</v>
      </c>
      <c r="S19" s="60">
        <v>90.59154929577466</v>
      </c>
      <c r="T19" s="60">
        <v>12</v>
      </c>
      <c r="U19" s="60">
        <f>S19*T19/100</f>
        <v>10.870985915492959</v>
      </c>
      <c r="V19" s="17">
        <v>431</v>
      </c>
      <c r="W19" s="17">
        <v>438.8</v>
      </c>
      <c r="X19" s="17">
        <v>101.80974477958237</v>
      </c>
      <c r="Y19" s="17">
        <v>10</v>
      </c>
      <c r="Z19" s="17">
        <f t="shared" si="3"/>
        <v>10.180974477958237</v>
      </c>
      <c r="AA19" s="17">
        <v>13</v>
      </c>
      <c r="AB19" s="17">
        <v>10</v>
      </c>
      <c r="AC19" s="17">
        <v>76.92307692307693</v>
      </c>
      <c r="AD19" s="17">
        <v>104.00239844101333</v>
      </c>
      <c r="AE19" s="14">
        <v>6.3</v>
      </c>
      <c r="AF19" s="14">
        <v>7.2</v>
      </c>
      <c r="AG19" s="16">
        <f t="shared" si="4"/>
        <v>114.2857142857143</v>
      </c>
      <c r="AH19" s="9">
        <v>20</v>
      </c>
      <c r="AI19" s="125">
        <f t="shared" si="5"/>
        <v>22.85714285714286</v>
      </c>
      <c r="AJ19" s="155">
        <f t="shared" si="6"/>
        <v>70</v>
      </c>
      <c r="AK19" s="125">
        <f t="shared" si="7"/>
        <v>90.70910325059405</v>
      </c>
      <c r="AL19" s="125">
        <f t="shared" si="8"/>
        <v>129.58443321513437</v>
      </c>
      <c r="AM19" s="9">
        <v>11</v>
      </c>
      <c r="AN19" s="9"/>
    </row>
    <row r="20" spans="1:40" ht="15">
      <c r="A20" s="30" t="s">
        <v>13</v>
      </c>
      <c r="B20" s="17">
        <v>6</v>
      </c>
      <c r="C20" s="17">
        <v>10.4</v>
      </c>
      <c r="D20" s="17">
        <v>173.33333333333334</v>
      </c>
      <c r="E20" s="17">
        <v>10</v>
      </c>
      <c r="F20" s="17">
        <f t="shared" si="0"/>
        <v>17.333333333333336</v>
      </c>
      <c r="G20" s="14">
        <v>0</v>
      </c>
      <c r="H20" s="16"/>
      <c r="I20" s="60"/>
      <c r="J20" s="60"/>
      <c r="K20" s="60"/>
      <c r="L20" s="17">
        <v>2</v>
      </c>
      <c r="M20" s="17">
        <v>3</v>
      </c>
      <c r="N20" s="17">
        <v>150</v>
      </c>
      <c r="O20" s="17">
        <v>8</v>
      </c>
      <c r="P20" s="17">
        <f t="shared" si="2"/>
        <v>12</v>
      </c>
      <c r="Q20" s="14"/>
      <c r="R20" s="16"/>
      <c r="S20" s="60"/>
      <c r="T20" s="60"/>
      <c r="U20" s="60"/>
      <c r="V20" s="17">
        <v>241</v>
      </c>
      <c r="W20" s="17">
        <v>245.9</v>
      </c>
      <c r="X20" s="17">
        <v>102.03319502074689</v>
      </c>
      <c r="Y20" s="17">
        <v>10</v>
      </c>
      <c r="Z20" s="17">
        <f t="shared" si="3"/>
        <v>10.20331950207469</v>
      </c>
      <c r="AA20" s="17">
        <v>11</v>
      </c>
      <c r="AB20" s="17">
        <v>12</v>
      </c>
      <c r="AC20" s="17">
        <v>109.09090909090908</v>
      </c>
      <c r="AD20" s="17">
        <v>100.88888888888887</v>
      </c>
      <c r="AE20" s="14">
        <v>5</v>
      </c>
      <c r="AF20" s="17">
        <v>5.9</v>
      </c>
      <c r="AG20" s="16">
        <f t="shared" si="4"/>
        <v>118.00000000000001</v>
      </c>
      <c r="AH20" s="9">
        <v>20</v>
      </c>
      <c r="AI20" s="125">
        <f t="shared" si="5"/>
        <v>23.600000000000005</v>
      </c>
      <c r="AJ20" s="155">
        <f t="shared" si="6"/>
        <v>48</v>
      </c>
      <c r="AK20" s="125">
        <f t="shared" si="7"/>
        <v>63.13665283540803</v>
      </c>
      <c r="AL20" s="125">
        <f t="shared" si="8"/>
        <v>131.53469340710006</v>
      </c>
      <c r="AM20" s="9">
        <v>9</v>
      </c>
      <c r="AN20" s="9"/>
    </row>
    <row r="21" spans="1:40" ht="15">
      <c r="A21" s="30" t="s">
        <v>14</v>
      </c>
      <c r="B21" s="17">
        <v>0.5</v>
      </c>
      <c r="C21" s="17">
        <v>0.6</v>
      </c>
      <c r="D21" s="17">
        <v>120</v>
      </c>
      <c r="E21" s="17">
        <v>10</v>
      </c>
      <c r="F21" s="17">
        <f t="shared" si="0"/>
        <v>12</v>
      </c>
      <c r="G21" s="14">
        <v>0</v>
      </c>
      <c r="H21" s="16"/>
      <c r="I21" s="60"/>
      <c r="J21" s="60"/>
      <c r="K21" s="60"/>
      <c r="L21" s="17">
        <v>1</v>
      </c>
      <c r="M21" s="17">
        <v>1</v>
      </c>
      <c r="N21" s="17">
        <v>100</v>
      </c>
      <c r="O21" s="17">
        <v>8</v>
      </c>
      <c r="P21" s="17">
        <f t="shared" si="2"/>
        <v>8</v>
      </c>
      <c r="Q21" s="14"/>
      <c r="R21" s="16"/>
      <c r="S21" s="60"/>
      <c r="T21" s="60"/>
      <c r="U21" s="60"/>
      <c r="V21" s="17">
        <v>75</v>
      </c>
      <c r="W21" s="17">
        <v>76.1</v>
      </c>
      <c r="X21" s="17">
        <v>101.46666666666665</v>
      </c>
      <c r="Y21" s="17">
        <v>10</v>
      </c>
      <c r="Z21" s="17">
        <f t="shared" si="3"/>
        <v>10.146666666666665</v>
      </c>
      <c r="AA21" s="17">
        <v>9</v>
      </c>
      <c r="AB21" s="17">
        <v>9</v>
      </c>
      <c r="AC21" s="17">
        <v>100</v>
      </c>
      <c r="AD21" s="17">
        <v>100</v>
      </c>
      <c r="AE21" s="14">
        <v>2</v>
      </c>
      <c r="AF21" s="14">
        <v>2.2</v>
      </c>
      <c r="AG21" s="16">
        <f t="shared" si="4"/>
        <v>110.00000000000001</v>
      </c>
      <c r="AH21" s="9">
        <v>20</v>
      </c>
      <c r="AI21" s="125">
        <f t="shared" si="5"/>
        <v>22.000000000000004</v>
      </c>
      <c r="AJ21" s="155">
        <f t="shared" si="6"/>
        <v>48</v>
      </c>
      <c r="AK21" s="125">
        <f t="shared" si="7"/>
        <v>52.14666666666667</v>
      </c>
      <c r="AL21" s="125">
        <f t="shared" si="8"/>
        <v>108.63888888888889</v>
      </c>
      <c r="AM21" s="9">
        <v>18</v>
      </c>
      <c r="AN21" s="9"/>
    </row>
    <row r="22" spans="1:40" ht="15">
      <c r="A22" s="30" t="s">
        <v>15</v>
      </c>
      <c r="B22" s="17">
        <v>19</v>
      </c>
      <c r="C22" s="17">
        <v>20.4</v>
      </c>
      <c r="D22" s="17">
        <v>107.36842105263158</v>
      </c>
      <c r="E22" s="17">
        <v>10</v>
      </c>
      <c r="F22" s="17">
        <f t="shared" si="0"/>
        <v>10.736842105263158</v>
      </c>
      <c r="G22" s="14">
        <v>218</v>
      </c>
      <c r="H22" s="16">
        <v>198.8</v>
      </c>
      <c r="I22" s="60">
        <v>91.19266055045873</v>
      </c>
      <c r="J22" s="60">
        <v>10</v>
      </c>
      <c r="K22" s="60">
        <f t="shared" si="1"/>
        <v>9.119266055045873</v>
      </c>
      <c r="L22" s="17">
        <v>3</v>
      </c>
      <c r="M22" s="17">
        <v>3.6</v>
      </c>
      <c r="N22" s="17">
        <v>120</v>
      </c>
      <c r="O22" s="17">
        <v>8</v>
      </c>
      <c r="P22" s="17">
        <f t="shared" si="2"/>
        <v>9.6</v>
      </c>
      <c r="Q22" s="14">
        <v>13</v>
      </c>
      <c r="R22" s="16">
        <v>26</v>
      </c>
      <c r="S22" s="60">
        <v>200</v>
      </c>
      <c r="T22" s="60">
        <v>12</v>
      </c>
      <c r="U22" s="60">
        <f>S22*T22/100</f>
        <v>24</v>
      </c>
      <c r="V22" s="17">
        <v>1179</v>
      </c>
      <c r="W22" s="17">
        <v>1200.4</v>
      </c>
      <c r="X22" s="17">
        <v>101.81509754028839</v>
      </c>
      <c r="Y22" s="17">
        <v>10</v>
      </c>
      <c r="Z22" s="17">
        <f t="shared" si="3"/>
        <v>10.18150975402884</v>
      </c>
      <c r="AA22" s="17">
        <v>48</v>
      </c>
      <c r="AB22" s="17">
        <v>26</v>
      </c>
      <c r="AC22" s="17">
        <v>54.166666666666664</v>
      </c>
      <c r="AD22" s="17">
        <v>98.99703751293858</v>
      </c>
      <c r="AE22" s="14">
        <v>46</v>
      </c>
      <c r="AF22" s="14">
        <v>52.8</v>
      </c>
      <c r="AG22" s="16">
        <f t="shared" si="4"/>
        <v>114.78260869565217</v>
      </c>
      <c r="AH22" s="9">
        <v>20</v>
      </c>
      <c r="AI22" s="125">
        <f t="shared" si="5"/>
        <v>22.956521739130434</v>
      </c>
      <c r="AJ22" s="155">
        <f t="shared" si="6"/>
        <v>70</v>
      </c>
      <c r="AK22" s="125">
        <f t="shared" si="7"/>
        <v>86.5941396534683</v>
      </c>
      <c r="AL22" s="125">
        <f t="shared" si="8"/>
        <v>123.705913790669</v>
      </c>
      <c r="AM22" s="9">
        <v>13</v>
      </c>
      <c r="AN22" s="9"/>
    </row>
    <row r="23" spans="1:40" ht="15">
      <c r="A23" s="30" t="s">
        <v>16</v>
      </c>
      <c r="B23" s="17">
        <v>6</v>
      </c>
      <c r="C23" s="17">
        <v>16.7</v>
      </c>
      <c r="D23" s="17">
        <v>278.3333333333333</v>
      </c>
      <c r="E23" s="17">
        <v>10</v>
      </c>
      <c r="F23" s="17">
        <f t="shared" si="0"/>
        <v>27.83333333333333</v>
      </c>
      <c r="G23" s="14">
        <v>0</v>
      </c>
      <c r="H23" s="16">
        <v>0</v>
      </c>
      <c r="I23" s="60"/>
      <c r="J23" s="60"/>
      <c r="K23" s="60"/>
      <c r="L23" s="17">
        <v>2</v>
      </c>
      <c r="M23" s="17">
        <v>1</v>
      </c>
      <c r="N23" s="17">
        <v>50</v>
      </c>
      <c r="O23" s="17">
        <v>8</v>
      </c>
      <c r="P23" s="17">
        <f t="shared" si="2"/>
        <v>4</v>
      </c>
      <c r="Q23" s="14"/>
      <c r="R23" s="16"/>
      <c r="S23" s="60"/>
      <c r="T23" s="60"/>
      <c r="U23" s="60"/>
      <c r="V23" s="17">
        <v>164</v>
      </c>
      <c r="W23" s="17">
        <v>167.3</v>
      </c>
      <c r="X23" s="17">
        <v>102.01219512195124</v>
      </c>
      <c r="Y23" s="17">
        <v>10</v>
      </c>
      <c r="Z23" s="17">
        <f t="shared" si="3"/>
        <v>10.201219512195124</v>
      </c>
      <c r="AA23" s="17">
        <v>8</v>
      </c>
      <c r="AB23" s="17">
        <v>6</v>
      </c>
      <c r="AC23" s="17">
        <v>75</v>
      </c>
      <c r="AD23" s="17">
        <v>100</v>
      </c>
      <c r="AE23" s="14">
        <v>6.2</v>
      </c>
      <c r="AF23" s="14">
        <v>6.3</v>
      </c>
      <c r="AG23" s="16">
        <f t="shared" si="4"/>
        <v>101.61290322580645</v>
      </c>
      <c r="AH23" s="9">
        <v>20</v>
      </c>
      <c r="AI23" s="125">
        <f t="shared" si="5"/>
        <v>20.322580645161292</v>
      </c>
      <c r="AJ23" s="155">
        <f t="shared" si="6"/>
        <v>48</v>
      </c>
      <c r="AK23" s="125">
        <f t="shared" si="7"/>
        <v>62.35713349068975</v>
      </c>
      <c r="AL23" s="125">
        <f t="shared" si="8"/>
        <v>129.91069477227032</v>
      </c>
      <c r="AM23" s="9">
        <v>10</v>
      </c>
      <c r="AN23" s="9"/>
    </row>
    <row r="24" spans="1:40" ht="15">
      <c r="A24" s="30" t="s">
        <v>17</v>
      </c>
      <c r="B24" s="17">
        <v>3</v>
      </c>
      <c r="C24" s="17">
        <v>3.6</v>
      </c>
      <c r="D24" s="17">
        <v>120</v>
      </c>
      <c r="E24" s="17">
        <v>10</v>
      </c>
      <c r="F24" s="17">
        <f t="shared" si="0"/>
        <v>12</v>
      </c>
      <c r="G24" s="14">
        <v>55</v>
      </c>
      <c r="H24" s="16">
        <v>46.9</v>
      </c>
      <c r="I24" s="60">
        <v>85.27272727272727</v>
      </c>
      <c r="J24" s="60">
        <v>10</v>
      </c>
      <c r="K24" s="60">
        <f t="shared" si="1"/>
        <v>8.527272727272726</v>
      </c>
      <c r="L24" s="17">
        <v>1</v>
      </c>
      <c r="M24" s="17">
        <v>1.5</v>
      </c>
      <c r="N24" s="17">
        <v>150</v>
      </c>
      <c r="O24" s="17">
        <v>8</v>
      </c>
      <c r="P24" s="17">
        <f t="shared" si="2"/>
        <v>12</v>
      </c>
      <c r="Q24" s="14">
        <v>7</v>
      </c>
      <c r="R24" s="16">
        <v>5.5</v>
      </c>
      <c r="S24" s="60">
        <v>78.57142857142857</v>
      </c>
      <c r="T24" s="60">
        <v>12</v>
      </c>
      <c r="U24" s="60">
        <f>S24*T24/100</f>
        <v>9.428571428571429</v>
      </c>
      <c r="V24" s="17">
        <v>350</v>
      </c>
      <c r="W24" s="17">
        <v>356.4</v>
      </c>
      <c r="X24" s="17">
        <v>101.82857142857142</v>
      </c>
      <c r="Y24" s="17">
        <v>10</v>
      </c>
      <c r="Z24" s="17">
        <f t="shared" si="3"/>
        <v>10.182857142857141</v>
      </c>
      <c r="AA24" s="17">
        <v>10</v>
      </c>
      <c r="AB24" s="17">
        <v>9</v>
      </c>
      <c r="AC24" s="17">
        <v>90</v>
      </c>
      <c r="AD24" s="17">
        <v>101.49476831091184</v>
      </c>
      <c r="AE24" s="14">
        <v>29.9</v>
      </c>
      <c r="AF24" s="14">
        <v>34.3</v>
      </c>
      <c r="AG24" s="16">
        <f t="shared" si="4"/>
        <v>114.71571906354514</v>
      </c>
      <c r="AH24" s="9">
        <v>20</v>
      </c>
      <c r="AI24" s="125">
        <f t="shared" si="5"/>
        <v>22.943143812709028</v>
      </c>
      <c r="AJ24" s="155">
        <f t="shared" si="6"/>
        <v>70</v>
      </c>
      <c r="AK24" s="125">
        <f t="shared" si="7"/>
        <v>75.08184511141032</v>
      </c>
      <c r="AL24" s="125">
        <f t="shared" si="8"/>
        <v>107.25977873058616</v>
      </c>
      <c r="AM24" s="9">
        <v>19</v>
      </c>
      <c r="AN24" s="9"/>
    </row>
    <row r="25" spans="1:40" ht="15">
      <c r="A25" s="30" t="s">
        <v>18</v>
      </c>
      <c r="B25" s="17">
        <v>1</v>
      </c>
      <c r="C25" s="17">
        <v>3.1</v>
      </c>
      <c r="D25" s="17">
        <v>310</v>
      </c>
      <c r="E25" s="17">
        <v>10</v>
      </c>
      <c r="F25" s="17">
        <f t="shared" si="0"/>
        <v>31</v>
      </c>
      <c r="G25" s="14">
        <v>0</v>
      </c>
      <c r="H25" s="16">
        <v>0</v>
      </c>
      <c r="I25" s="60"/>
      <c r="J25" s="60"/>
      <c r="K25" s="60"/>
      <c r="L25" s="17">
        <v>0.5</v>
      </c>
      <c r="M25" s="17">
        <v>1.5</v>
      </c>
      <c r="N25" s="17">
        <v>300</v>
      </c>
      <c r="O25" s="17">
        <v>8</v>
      </c>
      <c r="P25" s="17">
        <f t="shared" si="2"/>
        <v>24</v>
      </c>
      <c r="Q25" s="14"/>
      <c r="R25" s="16"/>
      <c r="S25" s="60"/>
      <c r="T25" s="60"/>
      <c r="U25" s="60"/>
      <c r="V25" s="17">
        <v>151</v>
      </c>
      <c r="W25" s="17">
        <v>153.1</v>
      </c>
      <c r="X25" s="17">
        <v>101.39072847682118</v>
      </c>
      <c r="Y25" s="17">
        <v>10</v>
      </c>
      <c r="Z25" s="17">
        <f t="shared" si="3"/>
        <v>10.139072847682119</v>
      </c>
      <c r="AA25" s="17">
        <v>7</v>
      </c>
      <c r="AB25" s="17">
        <v>2</v>
      </c>
      <c r="AC25" s="17">
        <v>28.57142857142857</v>
      </c>
      <c r="AD25" s="17">
        <v>87.77173913043478</v>
      </c>
      <c r="AE25" s="14">
        <v>9.7</v>
      </c>
      <c r="AF25" s="14">
        <v>9.7</v>
      </c>
      <c r="AG25" s="16">
        <f t="shared" si="4"/>
        <v>100</v>
      </c>
      <c r="AH25" s="9">
        <v>20</v>
      </c>
      <c r="AI25" s="125">
        <f t="shared" si="5"/>
        <v>20</v>
      </c>
      <c r="AJ25" s="155">
        <f t="shared" si="6"/>
        <v>48</v>
      </c>
      <c r="AK25" s="125">
        <f t="shared" si="7"/>
        <v>85.13907284768212</v>
      </c>
      <c r="AL25" s="125">
        <f t="shared" si="8"/>
        <v>177.37306843267106</v>
      </c>
      <c r="AM25" s="9">
        <v>3</v>
      </c>
      <c r="AN25" s="9"/>
    </row>
    <row r="26" spans="1:40" ht="15">
      <c r="A26" s="30" t="s">
        <v>19</v>
      </c>
      <c r="B26" s="17">
        <v>4</v>
      </c>
      <c r="C26" s="17">
        <v>5.2</v>
      </c>
      <c r="D26" s="17">
        <v>130</v>
      </c>
      <c r="E26" s="17">
        <v>10</v>
      </c>
      <c r="F26" s="17">
        <f t="shared" si="0"/>
        <v>13</v>
      </c>
      <c r="G26" s="14">
        <v>0</v>
      </c>
      <c r="H26" s="16">
        <v>0</v>
      </c>
      <c r="I26" s="60"/>
      <c r="J26" s="60"/>
      <c r="K26" s="60"/>
      <c r="L26" s="17">
        <v>1</v>
      </c>
      <c r="M26" s="17">
        <v>0</v>
      </c>
      <c r="N26" s="17">
        <v>0</v>
      </c>
      <c r="O26" s="17">
        <v>8</v>
      </c>
      <c r="P26" s="17">
        <f t="shared" si="2"/>
        <v>0</v>
      </c>
      <c r="Q26" s="14"/>
      <c r="R26" s="16"/>
      <c r="S26" s="60"/>
      <c r="T26" s="60"/>
      <c r="U26" s="60"/>
      <c r="V26" s="17">
        <v>239</v>
      </c>
      <c r="W26" s="17">
        <v>243.6</v>
      </c>
      <c r="X26" s="17">
        <v>101.92468619246861</v>
      </c>
      <c r="Y26" s="17">
        <v>10</v>
      </c>
      <c r="Z26" s="17">
        <f t="shared" si="3"/>
        <v>10.19246861924686</v>
      </c>
      <c r="AA26" s="17">
        <v>10</v>
      </c>
      <c r="AB26" s="17">
        <v>9</v>
      </c>
      <c r="AC26" s="17">
        <v>90</v>
      </c>
      <c r="AD26" s="17">
        <v>100.05428881650383</v>
      </c>
      <c r="AE26" s="14">
        <v>3.3</v>
      </c>
      <c r="AF26" s="14">
        <v>3.7</v>
      </c>
      <c r="AG26" s="16">
        <f t="shared" si="4"/>
        <v>112.12121212121214</v>
      </c>
      <c r="AH26" s="9">
        <v>20</v>
      </c>
      <c r="AI26" s="125">
        <f t="shared" si="5"/>
        <v>22.42424242424243</v>
      </c>
      <c r="AJ26" s="155">
        <f t="shared" si="6"/>
        <v>48</v>
      </c>
      <c r="AK26" s="125">
        <f t="shared" si="7"/>
        <v>45.61671104348929</v>
      </c>
      <c r="AL26" s="125">
        <f t="shared" si="8"/>
        <v>95.03481467393601</v>
      </c>
      <c r="AM26" s="9">
        <v>20</v>
      </c>
      <c r="AN26" s="9"/>
    </row>
    <row r="27" spans="1:40" ht="15">
      <c r="A27" s="30" t="s">
        <v>20</v>
      </c>
      <c r="B27" s="17">
        <v>22</v>
      </c>
      <c r="C27" s="17">
        <v>28.2</v>
      </c>
      <c r="D27" s="17">
        <v>128.1818181818182</v>
      </c>
      <c r="E27" s="17">
        <v>10</v>
      </c>
      <c r="F27" s="17">
        <f t="shared" si="0"/>
        <v>12.81818181818182</v>
      </c>
      <c r="G27" s="14">
        <v>65</v>
      </c>
      <c r="H27" s="16">
        <v>51.3</v>
      </c>
      <c r="I27" s="60">
        <v>78.92307692307692</v>
      </c>
      <c r="J27" s="60">
        <v>10</v>
      </c>
      <c r="K27" s="60">
        <f t="shared" si="1"/>
        <v>7.892307692307692</v>
      </c>
      <c r="L27" s="17">
        <v>3</v>
      </c>
      <c r="M27" s="17">
        <v>3.5</v>
      </c>
      <c r="N27" s="17">
        <v>116.66666666666667</v>
      </c>
      <c r="O27" s="17">
        <v>8</v>
      </c>
      <c r="P27" s="17">
        <f t="shared" si="2"/>
        <v>9.333333333333334</v>
      </c>
      <c r="Q27" s="14">
        <v>2</v>
      </c>
      <c r="R27" s="16">
        <v>6.6</v>
      </c>
      <c r="S27" s="60">
        <v>330</v>
      </c>
      <c r="T27" s="60">
        <v>12</v>
      </c>
      <c r="U27" s="60">
        <f>S27*T27/100</f>
        <v>39.6</v>
      </c>
      <c r="V27" s="17">
        <v>6827</v>
      </c>
      <c r="W27" s="17">
        <v>6965.8</v>
      </c>
      <c r="X27" s="17">
        <v>102.03310385235096</v>
      </c>
      <c r="Y27" s="17">
        <v>10</v>
      </c>
      <c r="Z27" s="17">
        <f t="shared" si="3"/>
        <v>10.203310385235095</v>
      </c>
      <c r="AA27" s="17">
        <v>116</v>
      </c>
      <c r="AB27" s="17">
        <v>97.1</v>
      </c>
      <c r="AC27" s="17">
        <v>83.70689655172413</v>
      </c>
      <c r="AD27" s="17">
        <v>100.24594195769798</v>
      </c>
      <c r="AE27" s="14">
        <v>69</v>
      </c>
      <c r="AF27" s="14">
        <v>79.1</v>
      </c>
      <c r="AG27" s="16">
        <f t="shared" si="4"/>
        <v>114.63768115942028</v>
      </c>
      <c r="AH27" s="9">
        <v>20</v>
      </c>
      <c r="AI27" s="125">
        <f t="shared" si="5"/>
        <v>22.927536231884055</v>
      </c>
      <c r="AJ27" s="155">
        <f t="shared" si="6"/>
        <v>70</v>
      </c>
      <c r="AK27" s="125">
        <f t="shared" si="7"/>
        <v>102.774669460942</v>
      </c>
      <c r="AL27" s="125">
        <f t="shared" si="8"/>
        <v>146.82095637277428</v>
      </c>
      <c r="AM27" s="9">
        <v>5</v>
      </c>
      <c r="AN27" s="9"/>
    </row>
    <row r="28" spans="1:40" ht="15">
      <c r="A28" s="30" t="s">
        <v>21</v>
      </c>
      <c r="B28" s="17">
        <v>15</v>
      </c>
      <c r="C28" s="17">
        <v>16.8</v>
      </c>
      <c r="D28" s="17">
        <v>112</v>
      </c>
      <c r="E28" s="17">
        <v>10</v>
      </c>
      <c r="F28" s="17">
        <f t="shared" si="0"/>
        <v>11.2</v>
      </c>
      <c r="G28" s="14">
        <v>0</v>
      </c>
      <c r="H28" s="16">
        <v>0</v>
      </c>
      <c r="I28" s="60"/>
      <c r="J28" s="60"/>
      <c r="K28" s="60"/>
      <c r="L28" s="17">
        <v>1</v>
      </c>
      <c r="M28" s="17">
        <v>1.1</v>
      </c>
      <c r="N28" s="17">
        <v>110</v>
      </c>
      <c r="O28" s="17">
        <v>8</v>
      </c>
      <c r="P28" s="17">
        <f t="shared" si="2"/>
        <v>8.8</v>
      </c>
      <c r="Q28" s="14"/>
      <c r="R28" s="16"/>
      <c r="S28" s="60"/>
      <c r="T28" s="60"/>
      <c r="U28" s="60"/>
      <c r="V28" s="17">
        <v>2359</v>
      </c>
      <c r="W28" s="17">
        <v>2419.5</v>
      </c>
      <c r="X28" s="17">
        <v>102.56464603645612</v>
      </c>
      <c r="Y28" s="17">
        <v>10</v>
      </c>
      <c r="Z28" s="17">
        <f t="shared" si="3"/>
        <v>10.256464603645613</v>
      </c>
      <c r="AA28" s="17">
        <v>72</v>
      </c>
      <c r="AB28" s="17">
        <v>62.7</v>
      </c>
      <c r="AC28" s="17">
        <v>87.08333333333333</v>
      </c>
      <c r="AD28" s="17">
        <v>106.91365227537923</v>
      </c>
      <c r="AE28" s="14">
        <v>34.5</v>
      </c>
      <c r="AF28" s="14">
        <v>39.4</v>
      </c>
      <c r="AG28" s="16">
        <f t="shared" si="4"/>
        <v>114.20289855072463</v>
      </c>
      <c r="AH28" s="9">
        <v>20</v>
      </c>
      <c r="AI28" s="125">
        <f t="shared" si="5"/>
        <v>22.840579710144926</v>
      </c>
      <c r="AJ28" s="155">
        <f t="shared" si="6"/>
        <v>48</v>
      </c>
      <c r="AK28" s="125">
        <f t="shared" si="7"/>
        <v>53.09704431379053</v>
      </c>
      <c r="AL28" s="125">
        <f t="shared" si="8"/>
        <v>110.61884232039694</v>
      </c>
      <c r="AM28" s="9">
        <v>17</v>
      </c>
      <c r="AN28" s="9"/>
    </row>
    <row r="29" spans="1:40" ht="15">
      <c r="A29" s="30" t="s">
        <v>22</v>
      </c>
      <c r="B29" s="17">
        <v>3</v>
      </c>
      <c r="C29" s="17">
        <v>6.7</v>
      </c>
      <c r="D29" s="17">
        <v>223.33333333333334</v>
      </c>
      <c r="E29" s="17">
        <v>10</v>
      </c>
      <c r="F29" s="17">
        <f t="shared" si="0"/>
        <v>22.333333333333336</v>
      </c>
      <c r="G29" s="14">
        <v>6</v>
      </c>
      <c r="H29" s="16">
        <v>6.8</v>
      </c>
      <c r="I29" s="60">
        <v>113.33333333333333</v>
      </c>
      <c r="J29" s="60">
        <v>10</v>
      </c>
      <c r="K29" s="60">
        <f t="shared" si="1"/>
        <v>11.333333333333332</v>
      </c>
      <c r="L29" s="17">
        <v>2</v>
      </c>
      <c r="M29" s="17">
        <v>0.5</v>
      </c>
      <c r="N29" s="17">
        <v>25</v>
      </c>
      <c r="O29" s="17">
        <v>8</v>
      </c>
      <c r="P29" s="17">
        <f t="shared" si="2"/>
        <v>2</v>
      </c>
      <c r="Q29" s="14">
        <v>1</v>
      </c>
      <c r="R29" s="16">
        <v>0</v>
      </c>
      <c r="S29" s="60"/>
      <c r="T29" s="60"/>
      <c r="U29" s="60"/>
      <c r="V29" s="17">
        <v>570</v>
      </c>
      <c r="W29" s="17">
        <v>578.6</v>
      </c>
      <c r="X29" s="17">
        <v>101.50877192982458</v>
      </c>
      <c r="Y29" s="17">
        <v>10</v>
      </c>
      <c r="Z29" s="17">
        <f t="shared" si="3"/>
        <v>10.150877192982456</v>
      </c>
      <c r="AA29" s="17">
        <v>27</v>
      </c>
      <c r="AB29" s="17">
        <v>12</v>
      </c>
      <c r="AC29" s="17">
        <v>44.44444444444444</v>
      </c>
      <c r="AD29" s="17">
        <v>106.94103194103195</v>
      </c>
      <c r="AE29" s="14">
        <v>23</v>
      </c>
      <c r="AF29" s="14">
        <v>26.4</v>
      </c>
      <c r="AG29" s="16">
        <f t="shared" si="4"/>
        <v>114.78260869565217</v>
      </c>
      <c r="AH29" s="9">
        <v>20</v>
      </c>
      <c r="AI29" s="125">
        <f t="shared" si="5"/>
        <v>22.956521739130434</v>
      </c>
      <c r="AJ29" s="155">
        <f t="shared" si="6"/>
        <v>58</v>
      </c>
      <c r="AK29" s="125">
        <f t="shared" si="7"/>
        <v>68.77406559877956</v>
      </c>
      <c r="AL29" s="125">
        <f t="shared" si="8"/>
        <v>118.57597517030958</v>
      </c>
      <c r="AM29" s="9">
        <v>14</v>
      </c>
      <c r="AN29" s="9"/>
    </row>
    <row r="30" spans="1:39" ht="15">
      <c r="A30" s="15" t="s">
        <v>23</v>
      </c>
      <c r="B30" s="17">
        <v>159.5</v>
      </c>
      <c r="C30" s="17">
        <v>266.3</v>
      </c>
      <c r="D30" s="17">
        <v>166.9592476489028</v>
      </c>
      <c r="E30" s="17">
        <v>10</v>
      </c>
      <c r="F30" s="17">
        <f t="shared" si="0"/>
        <v>16.69592476489028</v>
      </c>
      <c r="G30" s="14">
        <v>910</v>
      </c>
      <c r="H30" s="16">
        <v>926.2</v>
      </c>
      <c r="I30" s="60">
        <v>101.78021978021974</v>
      </c>
      <c r="J30" s="60">
        <v>10</v>
      </c>
      <c r="K30" s="60">
        <f t="shared" si="1"/>
        <v>10.178021978021974</v>
      </c>
      <c r="L30" s="17">
        <v>34</v>
      </c>
      <c r="M30" s="17">
        <v>38.5</v>
      </c>
      <c r="N30" s="17">
        <v>113.23529411764707</v>
      </c>
      <c r="O30" s="17">
        <v>8</v>
      </c>
      <c r="P30" s="17">
        <f t="shared" si="2"/>
        <v>9.058823529411766</v>
      </c>
      <c r="Q30" s="14">
        <v>419</v>
      </c>
      <c r="R30" s="16">
        <v>405.4</v>
      </c>
      <c r="S30" s="60">
        <v>96.75417661097853</v>
      </c>
      <c r="T30" s="60">
        <v>12</v>
      </c>
      <c r="U30" s="60">
        <f>S30*T30/100</f>
        <v>11.610501193317424</v>
      </c>
      <c r="V30" s="17">
        <v>37700</v>
      </c>
      <c r="W30" s="17">
        <v>38564.2</v>
      </c>
      <c r="X30" s="17">
        <v>102.29230769230769</v>
      </c>
      <c r="Y30" s="17">
        <v>10</v>
      </c>
      <c r="Z30" s="17">
        <f t="shared" si="3"/>
        <v>10.22923076923077</v>
      </c>
      <c r="AA30" s="17">
        <v>890</v>
      </c>
      <c r="AB30" s="17">
        <v>763.4</v>
      </c>
      <c r="AC30" s="17">
        <v>85.77528089887642</v>
      </c>
      <c r="AD30" s="17">
        <v>101.892609809316</v>
      </c>
      <c r="AE30" s="17">
        <v>608.9</v>
      </c>
      <c r="AF30" s="17">
        <v>690.5</v>
      </c>
      <c r="AG30" s="16">
        <f t="shared" si="4"/>
        <v>113.40121530629004</v>
      </c>
      <c r="AH30" s="9">
        <v>20</v>
      </c>
      <c r="AI30" s="125">
        <f t="shared" si="5"/>
        <v>22.680243061258007</v>
      </c>
      <c r="AJ30" s="155">
        <f t="shared" si="6"/>
        <v>70</v>
      </c>
      <c r="AK30" s="125">
        <f t="shared" si="7"/>
        <v>80.45274529613022</v>
      </c>
      <c r="AL30" s="125">
        <f>AK30/AJ30*100</f>
        <v>114.93249328018602</v>
      </c>
      <c r="AM30" s="9"/>
    </row>
    <row r="31" spans="1:35" ht="15">
      <c r="A31" s="26" t="s">
        <v>43</v>
      </c>
      <c r="Z31" s="17"/>
      <c r="AE31" s="14">
        <v>1700.6</v>
      </c>
      <c r="AF31" s="14">
        <v>1954.8</v>
      </c>
      <c r="AG31" s="16">
        <f t="shared" si="4"/>
        <v>114.94766552981301</v>
      </c>
      <c r="AH31" s="9">
        <v>20</v>
      </c>
      <c r="AI31" s="125">
        <f t="shared" si="5"/>
        <v>22.9895331059626</v>
      </c>
    </row>
    <row r="32" spans="1:35" ht="15">
      <c r="A32" s="26" t="s">
        <v>44</v>
      </c>
      <c r="AE32" s="17">
        <v>2309.5</v>
      </c>
      <c r="AF32" s="17">
        <v>2645.3</v>
      </c>
      <c r="AG32" s="16">
        <f t="shared" si="4"/>
        <v>114.5399437107599</v>
      </c>
      <c r="AH32" s="9">
        <v>20</v>
      </c>
      <c r="AI32" s="125">
        <f t="shared" si="5"/>
        <v>22.90798874215198</v>
      </c>
    </row>
  </sheetData>
  <mergeCells count="8">
    <mergeCell ref="AJ6:AL6"/>
    <mergeCell ref="B6:F6"/>
    <mergeCell ref="G6:K6"/>
    <mergeCell ref="L6:P6"/>
    <mergeCell ref="Q6:U6"/>
    <mergeCell ref="V6:X6"/>
    <mergeCell ref="AA6:AC6"/>
    <mergeCell ref="AE6:AI6"/>
  </mergeCells>
  <printOptions/>
  <pageMargins left="0.2" right="0.1968503937007874" top="0.4724409448818898" bottom="0.984251968503937" header="0.5118110236220472" footer="0.5118110236220472"/>
  <pageSetup fitToHeight="2" horizontalDpi="240" verticalDpi="240" orientation="landscape" paperSize="9" scale="65" r:id="rId1"/>
  <colBreaks count="1" manualBreakCount="1">
    <brk id="21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32"/>
  <sheetViews>
    <sheetView view="pageBreakPreview" zoomScale="75" zoomScaleNormal="75" zoomScaleSheetLayoutView="75" workbookViewId="0" topLeftCell="A1">
      <pane xSplit="1" ySplit="8" topLeftCell="B9" activePane="bottomRight" state="frozen"/>
      <selection pane="topLeft" activeCell="P13" sqref="P13"/>
      <selection pane="topRight" activeCell="P13" sqref="P13"/>
      <selection pane="bottomLeft" activeCell="P13" sqref="P13"/>
      <selection pane="bottomRight" activeCell="J22" sqref="J21:J22"/>
    </sheetView>
  </sheetViews>
  <sheetFormatPr defaultColWidth="9.00390625" defaultRowHeight="12.75"/>
  <cols>
    <col min="1" max="1" width="19.375" style="26" customWidth="1"/>
    <col min="2" max="2" width="8.375" style="20" customWidth="1"/>
    <col min="3" max="3" width="8.00390625" style="20" customWidth="1"/>
    <col min="4" max="5" width="8.25390625" style="20" customWidth="1"/>
    <col min="6" max="6" width="7.625" style="20" customWidth="1"/>
    <col min="7" max="7" width="7.00390625" style="20" customWidth="1"/>
    <col min="8" max="9" width="8.75390625" style="20" customWidth="1"/>
    <col min="10" max="10" width="6.00390625" style="20" customWidth="1"/>
    <col min="11" max="12" width="7.25390625" style="20" customWidth="1"/>
    <col min="13" max="13" width="9.00390625" style="20" customWidth="1"/>
    <col min="14" max="14" width="5.75390625" style="20" customWidth="1"/>
    <col min="15" max="15" width="7.75390625" style="20" customWidth="1"/>
    <col min="16" max="16" width="6.25390625" style="20" customWidth="1"/>
    <col min="17" max="17" width="7.375" style="20" customWidth="1"/>
    <col min="18" max="18" width="9.625" style="20" customWidth="1"/>
    <col min="19" max="19" width="9.75390625" style="20" customWidth="1"/>
    <col min="20" max="21" width="7.00390625" style="20" customWidth="1"/>
    <col min="22" max="22" width="7.75390625" style="20" customWidth="1"/>
    <col min="23" max="23" width="7.25390625" style="20" customWidth="1"/>
    <col min="24" max="25" width="7.125" style="20" customWidth="1"/>
    <col min="26" max="26" width="7.25390625" style="20" customWidth="1"/>
    <col min="27" max="28" width="8.125" style="20" customWidth="1"/>
    <col min="29" max="30" width="6.875" style="20" customWidth="1"/>
    <col min="31" max="31" width="7.625" style="0" customWidth="1"/>
    <col min="32" max="32" width="8.00390625" style="0" customWidth="1"/>
    <col min="33" max="33" width="7.375" style="0" customWidth="1"/>
    <col min="34" max="34" width="6.25390625" style="0" customWidth="1"/>
    <col min="35" max="35" width="7.25390625" style="0" customWidth="1"/>
    <col min="36" max="37" width="6.875" style="0" customWidth="1"/>
    <col min="38" max="38" width="7.375" style="0" customWidth="1"/>
    <col min="39" max="39" width="6.125" style="0" customWidth="1"/>
    <col min="40" max="40" width="8.00390625" style="0" customWidth="1"/>
    <col min="42" max="42" width="7.00390625" style="0" customWidth="1"/>
    <col min="43" max="43" width="7.375" style="0" customWidth="1"/>
    <col min="44" max="44" width="6.875" style="0" customWidth="1"/>
    <col min="45" max="45" width="7.375" style="0" customWidth="1"/>
  </cols>
  <sheetData>
    <row r="1" spans="6:27" ht="18">
      <c r="F1" s="26"/>
      <c r="G1" s="26"/>
      <c r="H1" s="26"/>
      <c r="I1" s="26"/>
      <c r="J1" s="26"/>
      <c r="K1" s="26"/>
      <c r="L1" s="26"/>
      <c r="M1" s="26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48"/>
      <c r="Y1" s="48"/>
      <c r="Z1" s="158"/>
      <c r="AA1" s="158"/>
    </row>
    <row r="2" spans="6:27" ht="18">
      <c r="F2" s="26"/>
      <c r="G2" s="26"/>
      <c r="H2" s="26"/>
      <c r="I2" s="26"/>
      <c r="J2" s="12" t="s">
        <v>38</v>
      </c>
      <c r="K2" s="26"/>
      <c r="L2" s="26"/>
      <c r="M2" s="26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48"/>
      <c r="Y2" s="48"/>
      <c r="Z2" s="158"/>
      <c r="AA2" s="158"/>
    </row>
    <row r="3" spans="4:27" ht="15">
      <c r="D3" s="26"/>
      <c r="E3" s="26"/>
      <c r="F3" s="26"/>
      <c r="G3" s="26"/>
      <c r="H3" s="26"/>
      <c r="I3" s="26"/>
      <c r="J3" s="26"/>
      <c r="K3" s="26"/>
      <c r="L3" s="26"/>
      <c r="M3" s="26"/>
      <c r="N3" s="157" t="s">
        <v>39</v>
      </c>
      <c r="O3" s="157"/>
      <c r="P3" s="157"/>
      <c r="Q3" s="157"/>
      <c r="R3" s="157"/>
      <c r="S3" s="157"/>
      <c r="T3" s="157"/>
      <c r="U3" s="157"/>
      <c r="V3" s="157"/>
      <c r="W3" s="157"/>
      <c r="X3" s="158"/>
      <c r="Y3" s="158"/>
      <c r="Z3" s="158"/>
      <c r="AA3" s="158"/>
    </row>
    <row r="4" spans="4:27" ht="15">
      <c r="D4" s="26"/>
      <c r="E4" s="26"/>
      <c r="F4" s="156"/>
      <c r="G4" s="156" t="s">
        <v>106</v>
      </c>
      <c r="H4" s="156"/>
      <c r="I4" s="156"/>
      <c r="J4" s="26"/>
      <c r="K4" s="26"/>
      <c r="L4" s="26"/>
      <c r="M4" s="26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8"/>
      <c r="Y4" s="158"/>
      <c r="Z4" s="158"/>
      <c r="AA4" s="158"/>
    </row>
    <row r="5" ht="15">
      <c r="AA5" s="20" t="s">
        <v>107</v>
      </c>
    </row>
    <row r="6" spans="1:30" ht="15">
      <c r="A6" s="150" t="s">
        <v>0</v>
      </c>
      <c r="B6" s="318" t="s">
        <v>28</v>
      </c>
      <c r="C6" s="317"/>
      <c r="D6" s="317"/>
      <c r="E6" s="297"/>
      <c r="F6" s="318" t="s">
        <v>29</v>
      </c>
      <c r="G6" s="317"/>
      <c r="H6" s="317"/>
      <c r="I6" s="297"/>
      <c r="J6" s="318" t="s">
        <v>30</v>
      </c>
      <c r="K6" s="320"/>
      <c r="L6" s="320"/>
      <c r="M6" s="154"/>
      <c r="N6" s="318" t="s">
        <v>31</v>
      </c>
      <c r="O6" s="320"/>
      <c r="P6" s="320"/>
      <c r="Q6" s="154"/>
      <c r="R6" s="318" t="s">
        <v>32</v>
      </c>
      <c r="S6" s="320"/>
      <c r="T6" s="320"/>
      <c r="U6" s="154"/>
      <c r="V6" s="318" t="s">
        <v>33</v>
      </c>
      <c r="W6" s="320"/>
      <c r="X6" s="321"/>
      <c r="Y6" s="298"/>
      <c r="Z6" s="153" t="s">
        <v>36</v>
      </c>
      <c r="AA6" s="318" t="s">
        <v>35</v>
      </c>
      <c r="AB6" s="320"/>
      <c r="AC6" s="320"/>
      <c r="AD6" s="322" t="s">
        <v>108</v>
      </c>
    </row>
    <row r="7" spans="1:30" ht="15">
      <c r="A7" s="30" t="s">
        <v>1</v>
      </c>
      <c r="B7" s="151" t="s">
        <v>24</v>
      </c>
      <c r="C7" s="10" t="s">
        <v>26</v>
      </c>
      <c r="D7" s="10" t="s">
        <v>27</v>
      </c>
      <c r="E7" s="10" t="s">
        <v>108</v>
      </c>
      <c r="F7" s="10" t="s">
        <v>24</v>
      </c>
      <c r="G7" s="10" t="s">
        <v>26</v>
      </c>
      <c r="H7" s="10" t="s">
        <v>27</v>
      </c>
      <c r="I7" s="10" t="s">
        <v>108</v>
      </c>
      <c r="J7" s="10" t="s">
        <v>24</v>
      </c>
      <c r="K7" s="10" t="s">
        <v>26</v>
      </c>
      <c r="L7" s="10" t="s">
        <v>27</v>
      </c>
      <c r="M7" s="10" t="s">
        <v>108</v>
      </c>
      <c r="N7" s="10" t="s">
        <v>24</v>
      </c>
      <c r="O7" s="10" t="s">
        <v>26</v>
      </c>
      <c r="P7" s="10" t="s">
        <v>27</v>
      </c>
      <c r="Q7" s="10" t="s">
        <v>108</v>
      </c>
      <c r="R7" s="10" t="s">
        <v>24</v>
      </c>
      <c r="S7" s="10" t="s">
        <v>26</v>
      </c>
      <c r="T7" s="10" t="s">
        <v>27</v>
      </c>
      <c r="U7" s="10" t="s">
        <v>108</v>
      </c>
      <c r="V7" s="10" t="s">
        <v>24</v>
      </c>
      <c r="W7" s="10" t="s">
        <v>26</v>
      </c>
      <c r="X7" s="10" t="s">
        <v>27</v>
      </c>
      <c r="Y7" s="10" t="s">
        <v>108</v>
      </c>
      <c r="Z7" s="10" t="s">
        <v>37</v>
      </c>
      <c r="AA7" s="10" t="s">
        <v>24</v>
      </c>
      <c r="AB7" s="152" t="s">
        <v>26</v>
      </c>
      <c r="AC7" s="152" t="s">
        <v>27</v>
      </c>
      <c r="AD7" s="323"/>
    </row>
    <row r="8" spans="1:30" ht="15">
      <c r="A8" s="15"/>
      <c r="B8" s="32" t="s">
        <v>34</v>
      </c>
      <c r="C8" s="11" t="s">
        <v>34</v>
      </c>
      <c r="D8" s="11"/>
      <c r="E8" s="11" t="s">
        <v>109</v>
      </c>
      <c r="F8" s="11" t="s">
        <v>34</v>
      </c>
      <c r="G8" s="11" t="s">
        <v>34</v>
      </c>
      <c r="H8" s="11"/>
      <c r="I8" s="11" t="s">
        <v>109</v>
      </c>
      <c r="J8" s="11" t="s">
        <v>34</v>
      </c>
      <c r="K8" s="11" t="s">
        <v>34</v>
      </c>
      <c r="L8" s="11"/>
      <c r="M8" s="11" t="s">
        <v>109</v>
      </c>
      <c r="N8" s="11" t="s">
        <v>34</v>
      </c>
      <c r="O8" s="11" t="s">
        <v>34</v>
      </c>
      <c r="P8" s="11"/>
      <c r="Q8" s="11" t="s">
        <v>109</v>
      </c>
      <c r="R8" s="11" t="s">
        <v>34</v>
      </c>
      <c r="S8" s="11" t="s">
        <v>34</v>
      </c>
      <c r="T8" s="11"/>
      <c r="U8" s="11" t="s">
        <v>109</v>
      </c>
      <c r="V8" s="11" t="s">
        <v>34</v>
      </c>
      <c r="W8" s="11" t="s">
        <v>34</v>
      </c>
      <c r="X8" s="11"/>
      <c r="Y8" s="11" t="s">
        <v>109</v>
      </c>
      <c r="Z8" s="33"/>
      <c r="AA8" s="11" t="s">
        <v>34</v>
      </c>
      <c r="AB8" s="31" t="s">
        <v>34</v>
      </c>
      <c r="AC8" s="31"/>
      <c r="AD8" s="324"/>
    </row>
    <row r="9" spans="1:30" ht="15">
      <c r="A9" s="18" t="s">
        <v>2</v>
      </c>
      <c r="B9" s="17">
        <v>31</v>
      </c>
      <c r="C9" s="17">
        <v>45.2</v>
      </c>
      <c r="D9" s="17">
        <f>C9/B9*100</f>
        <v>145.80645161290323</v>
      </c>
      <c r="E9" s="17">
        <v>84.9624060150376</v>
      </c>
      <c r="F9" s="14">
        <v>29</v>
      </c>
      <c r="G9" s="16">
        <v>27.1</v>
      </c>
      <c r="H9" s="60">
        <f>G9/F9*100</f>
        <v>93.44827586206897</v>
      </c>
      <c r="I9" s="60">
        <v>52.21579961464356</v>
      </c>
      <c r="J9" s="17">
        <v>4</v>
      </c>
      <c r="K9" s="17">
        <v>7.1</v>
      </c>
      <c r="L9" s="17">
        <f>K9/J9*100</f>
        <v>177.5</v>
      </c>
      <c r="M9" s="17">
        <v>169.04761904761904</v>
      </c>
      <c r="N9" s="14">
        <v>3</v>
      </c>
      <c r="O9" s="16">
        <v>0.5</v>
      </c>
      <c r="P9" s="60">
        <f>O9/N9*100</f>
        <v>16.666666666666664</v>
      </c>
      <c r="Q9" s="16"/>
      <c r="R9" s="17">
        <v>9675</v>
      </c>
      <c r="S9" s="17">
        <v>10068.7</v>
      </c>
      <c r="T9" s="17">
        <f>S9/R9*100</f>
        <v>104.06925064599484</v>
      </c>
      <c r="U9" s="17">
        <v>110.04924037606567</v>
      </c>
      <c r="V9" s="17">
        <v>288</v>
      </c>
      <c r="W9" s="17">
        <v>297.7</v>
      </c>
      <c r="X9" s="17">
        <f>W9/V9*100</f>
        <v>103.36805555555554</v>
      </c>
      <c r="Y9" s="17">
        <v>117.38958990536277</v>
      </c>
      <c r="Z9" s="17">
        <v>99.30801687763713</v>
      </c>
      <c r="AA9" s="15">
        <v>313.5</v>
      </c>
      <c r="AB9" s="15">
        <v>324.7</v>
      </c>
      <c r="AC9" s="299">
        <f>AB9/AA9*100</f>
        <v>103.57256778309409</v>
      </c>
      <c r="AD9" s="17">
        <v>166.5128205128205</v>
      </c>
    </row>
    <row r="10" spans="1:30" ht="15">
      <c r="A10" s="30" t="s">
        <v>3</v>
      </c>
      <c r="B10" s="17">
        <v>14.5</v>
      </c>
      <c r="C10" s="17">
        <v>31.2</v>
      </c>
      <c r="D10" s="17">
        <f aca="true" t="shared" si="0" ref="D10:D30">C10/B10*100</f>
        <v>215.17241379310343</v>
      </c>
      <c r="E10" s="17">
        <v>89.91354466858789</v>
      </c>
      <c r="F10" s="14">
        <v>52</v>
      </c>
      <c r="G10" s="16">
        <v>54.2</v>
      </c>
      <c r="H10" s="60">
        <f aca="true" t="shared" si="1" ref="H10:H30">G10/F10*100</f>
        <v>104.23076923076924</v>
      </c>
      <c r="I10" s="60">
        <v>64.0661938534279</v>
      </c>
      <c r="J10" s="17">
        <v>2.5</v>
      </c>
      <c r="K10" s="17">
        <v>8.2</v>
      </c>
      <c r="L10" s="17">
        <f aca="true" t="shared" si="2" ref="L10:L30">K10/J10*100</f>
        <v>328</v>
      </c>
      <c r="M10" s="17">
        <v>2733.333333333333</v>
      </c>
      <c r="N10" s="14">
        <v>10</v>
      </c>
      <c r="O10" s="16">
        <v>0.4</v>
      </c>
      <c r="P10" s="60">
        <f aca="true" t="shared" si="3" ref="P10:P30">O10/N10*100</f>
        <v>4</v>
      </c>
      <c r="Q10" s="16">
        <v>7.4074074074074066</v>
      </c>
      <c r="R10" s="17">
        <v>957</v>
      </c>
      <c r="S10" s="17">
        <v>957</v>
      </c>
      <c r="T10" s="17">
        <f aca="true" t="shared" si="4" ref="T10:T30">S10/R10*100</f>
        <v>100</v>
      </c>
      <c r="U10" s="17">
        <v>99.93048722534388</v>
      </c>
      <c r="V10" s="17">
        <v>29</v>
      </c>
      <c r="W10" s="17">
        <v>56.5</v>
      </c>
      <c r="X10" s="17">
        <f aca="true" t="shared" si="5" ref="X10:X30">W10/V10*100</f>
        <v>194.82758620689654</v>
      </c>
      <c r="Y10" s="17">
        <v>235.41666666666666</v>
      </c>
      <c r="Z10" s="17">
        <v>100.05108556832694</v>
      </c>
      <c r="AA10" s="14">
        <v>25.9</v>
      </c>
      <c r="AB10" s="14">
        <v>27.5</v>
      </c>
      <c r="AC10" s="299">
        <f aca="true" t="shared" si="6" ref="AC10:AC32">AB10/AA10*100</f>
        <v>106.1776061776062</v>
      </c>
      <c r="AD10" s="17">
        <v>111.78861788617887</v>
      </c>
    </row>
    <row r="11" spans="1:30" ht="15">
      <c r="A11" s="30" t="s">
        <v>4</v>
      </c>
      <c r="B11" s="17">
        <v>2</v>
      </c>
      <c r="C11" s="17">
        <v>6.7</v>
      </c>
      <c r="D11" s="17">
        <f t="shared" si="0"/>
        <v>335</v>
      </c>
      <c r="E11" s="17">
        <v>159.52380952380952</v>
      </c>
      <c r="F11" s="14">
        <v>0</v>
      </c>
      <c r="G11" s="16">
        <v>0</v>
      </c>
      <c r="H11" s="60"/>
      <c r="I11" s="60"/>
      <c r="J11" s="17">
        <v>2</v>
      </c>
      <c r="K11" s="17">
        <v>2</v>
      </c>
      <c r="L11" s="17">
        <f t="shared" si="2"/>
        <v>100</v>
      </c>
      <c r="M11" s="17">
        <v>66.66666666666666</v>
      </c>
      <c r="N11" s="14"/>
      <c r="O11" s="16"/>
      <c r="P11" s="60"/>
      <c r="Q11" s="16"/>
      <c r="R11" s="17">
        <v>151</v>
      </c>
      <c r="S11" s="17">
        <v>151</v>
      </c>
      <c r="T11" s="17">
        <f t="shared" si="4"/>
        <v>100</v>
      </c>
      <c r="U11" s="17">
        <v>96.87565118401291</v>
      </c>
      <c r="V11" s="17">
        <v>6</v>
      </c>
      <c r="W11" s="17">
        <v>6</v>
      </c>
      <c r="X11" s="17">
        <f t="shared" si="5"/>
        <v>100</v>
      </c>
      <c r="Y11" s="17">
        <v>100</v>
      </c>
      <c r="Z11" s="17">
        <v>101.01107366393838</v>
      </c>
      <c r="AA11" s="14">
        <v>1.8</v>
      </c>
      <c r="AB11" s="14">
        <v>1.9</v>
      </c>
      <c r="AC11" s="299">
        <f t="shared" si="6"/>
        <v>105.55555555555556</v>
      </c>
      <c r="AD11" s="17">
        <v>54.285714285714285</v>
      </c>
    </row>
    <row r="12" spans="1:30" ht="15">
      <c r="A12" s="30" t="s">
        <v>5</v>
      </c>
      <c r="B12" s="17">
        <v>5</v>
      </c>
      <c r="C12" s="17">
        <v>11.9</v>
      </c>
      <c r="D12" s="17">
        <f t="shared" si="0"/>
        <v>238</v>
      </c>
      <c r="E12" s="17">
        <v>86.23188405797102</v>
      </c>
      <c r="F12" s="14">
        <v>0</v>
      </c>
      <c r="G12" s="16">
        <v>0</v>
      </c>
      <c r="H12" s="60"/>
      <c r="I12" s="60"/>
      <c r="J12" s="17">
        <v>1</v>
      </c>
      <c r="K12" s="17">
        <v>1</v>
      </c>
      <c r="L12" s="17">
        <f t="shared" si="2"/>
        <v>100</v>
      </c>
      <c r="M12" s="17">
        <v>100</v>
      </c>
      <c r="N12" s="14"/>
      <c r="O12" s="16"/>
      <c r="P12" s="60"/>
      <c r="Q12" s="16"/>
      <c r="R12" s="17">
        <v>138</v>
      </c>
      <c r="S12" s="17">
        <v>138</v>
      </c>
      <c r="T12" s="17">
        <f t="shared" si="4"/>
        <v>100</v>
      </c>
      <c r="U12" s="17">
        <v>94.47455307375013</v>
      </c>
      <c r="V12" s="17">
        <v>8</v>
      </c>
      <c r="W12" s="17">
        <v>6</v>
      </c>
      <c r="X12" s="17">
        <f t="shared" si="5"/>
        <v>75</v>
      </c>
      <c r="Y12" s="17">
        <v>150</v>
      </c>
      <c r="Z12" s="17">
        <v>100</v>
      </c>
      <c r="AA12" s="14">
        <v>8.9</v>
      </c>
      <c r="AB12" s="14">
        <v>9.3</v>
      </c>
      <c r="AC12" s="299">
        <f t="shared" si="6"/>
        <v>104.49438202247192</v>
      </c>
      <c r="AD12" s="17">
        <v>32.86219081272085</v>
      </c>
    </row>
    <row r="13" spans="1:30" ht="15">
      <c r="A13" s="30" t="s">
        <v>6</v>
      </c>
      <c r="B13" s="17">
        <v>1</v>
      </c>
      <c r="C13" s="17">
        <v>1.4</v>
      </c>
      <c r="D13" s="17">
        <f t="shared" si="0"/>
        <v>140</v>
      </c>
      <c r="E13" s="17">
        <v>116.66666666666667</v>
      </c>
      <c r="F13" s="14">
        <v>178</v>
      </c>
      <c r="G13" s="16">
        <v>186.9</v>
      </c>
      <c r="H13" s="60">
        <f t="shared" si="1"/>
        <v>105</v>
      </c>
      <c r="I13" s="60">
        <v>93.6842105263158</v>
      </c>
      <c r="J13" s="17">
        <v>0.5</v>
      </c>
      <c r="K13" s="17">
        <v>0.5</v>
      </c>
      <c r="L13" s="17">
        <f t="shared" si="2"/>
        <v>100</v>
      </c>
      <c r="M13" s="17">
        <v>100</v>
      </c>
      <c r="N13" s="14">
        <v>14</v>
      </c>
      <c r="O13" s="16">
        <v>2</v>
      </c>
      <c r="P13" s="60">
        <f t="shared" si="3"/>
        <v>14.285714285714285</v>
      </c>
      <c r="Q13" s="16">
        <v>8.29875518672199</v>
      </c>
      <c r="R13" s="17">
        <v>491</v>
      </c>
      <c r="S13" s="17">
        <v>491.1</v>
      </c>
      <c r="T13" s="17">
        <f t="shared" si="4"/>
        <v>100.020366598778</v>
      </c>
      <c r="U13" s="17">
        <v>96.79234771642786</v>
      </c>
      <c r="V13" s="17">
        <v>17</v>
      </c>
      <c r="W13" s="17">
        <v>21.9</v>
      </c>
      <c r="X13" s="17">
        <f t="shared" si="5"/>
        <v>128.8235294117647</v>
      </c>
      <c r="Y13" s="17">
        <v>109.5</v>
      </c>
      <c r="Z13" s="17">
        <v>99.78330409658447</v>
      </c>
      <c r="AA13" s="14">
        <v>13.6</v>
      </c>
      <c r="AB13" s="14">
        <v>13.9</v>
      </c>
      <c r="AC13" s="299">
        <f t="shared" si="6"/>
        <v>102.20588235294119</v>
      </c>
      <c r="AD13" s="17">
        <v>133.65384615384613</v>
      </c>
    </row>
    <row r="14" spans="1:30" ht="15">
      <c r="A14" s="30" t="s">
        <v>7</v>
      </c>
      <c r="B14" s="17">
        <v>2</v>
      </c>
      <c r="C14" s="17">
        <v>3.9</v>
      </c>
      <c r="D14" s="17">
        <f t="shared" si="0"/>
        <v>195</v>
      </c>
      <c r="E14" s="17">
        <v>67.24137931034483</v>
      </c>
      <c r="F14" s="14">
        <v>25</v>
      </c>
      <c r="G14" s="16">
        <v>26.1</v>
      </c>
      <c r="H14" s="60">
        <f t="shared" si="1"/>
        <v>104.4</v>
      </c>
      <c r="I14" s="60">
        <v>80.55555555555556</v>
      </c>
      <c r="J14" s="17">
        <v>1</v>
      </c>
      <c r="K14" s="17">
        <v>1</v>
      </c>
      <c r="L14" s="17">
        <f t="shared" si="2"/>
        <v>100</v>
      </c>
      <c r="M14" s="17">
        <v>100</v>
      </c>
      <c r="N14" s="14">
        <v>5</v>
      </c>
      <c r="O14" s="16">
        <v>0</v>
      </c>
      <c r="P14" s="60">
        <f t="shared" si="3"/>
        <v>0</v>
      </c>
      <c r="Q14" s="16">
        <v>0</v>
      </c>
      <c r="R14" s="17">
        <v>265</v>
      </c>
      <c r="S14" s="17">
        <v>265.2</v>
      </c>
      <c r="T14" s="17">
        <f t="shared" si="4"/>
        <v>100.07547169811319</v>
      </c>
      <c r="U14" s="17">
        <v>81.12725029463694</v>
      </c>
      <c r="V14" s="17">
        <v>11</v>
      </c>
      <c r="W14" s="17">
        <v>21.5</v>
      </c>
      <c r="X14" s="17">
        <f t="shared" si="5"/>
        <v>195.45454545454547</v>
      </c>
      <c r="Y14" s="17">
        <v>159.25925925925927</v>
      </c>
      <c r="Z14" s="17">
        <v>92.57999690833203</v>
      </c>
      <c r="AA14" s="14">
        <v>43</v>
      </c>
      <c r="AB14" s="14">
        <v>46.1</v>
      </c>
      <c r="AC14" s="299">
        <f t="shared" si="6"/>
        <v>107.20930232558139</v>
      </c>
      <c r="AD14" s="17">
        <v>157.87671232876713</v>
      </c>
    </row>
    <row r="15" spans="1:30" ht="15">
      <c r="A15" s="30" t="s">
        <v>8</v>
      </c>
      <c r="B15" s="17">
        <v>15</v>
      </c>
      <c r="C15" s="17">
        <v>21.1</v>
      </c>
      <c r="D15" s="17">
        <f t="shared" si="0"/>
        <v>140.66666666666669</v>
      </c>
      <c r="E15" s="17">
        <v>117.87709497206707</v>
      </c>
      <c r="F15" s="14">
        <v>54</v>
      </c>
      <c r="G15" s="16">
        <v>55.8</v>
      </c>
      <c r="H15" s="60">
        <f t="shared" si="1"/>
        <v>103.33333333333331</v>
      </c>
      <c r="I15" s="60">
        <v>94.57627118644068</v>
      </c>
      <c r="J15" s="17">
        <v>2</v>
      </c>
      <c r="K15" s="17">
        <v>3.1</v>
      </c>
      <c r="L15" s="17">
        <f t="shared" si="2"/>
        <v>155</v>
      </c>
      <c r="M15" s="17">
        <v>86.11111111111111</v>
      </c>
      <c r="N15" s="14">
        <v>3</v>
      </c>
      <c r="O15" s="16">
        <v>2.7</v>
      </c>
      <c r="P15" s="60">
        <f t="shared" si="3"/>
        <v>90</v>
      </c>
      <c r="Q15" s="16"/>
      <c r="R15" s="17">
        <v>13910</v>
      </c>
      <c r="S15" s="17">
        <v>13911.9</v>
      </c>
      <c r="T15" s="17">
        <f t="shared" si="4"/>
        <v>100.01365923795831</v>
      </c>
      <c r="U15" s="17">
        <v>94.89567786397602</v>
      </c>
      <c r="V15" s="17">
        <v>149</v>
      </c>
      <c r="W15" s="17">
        <v>93.3</v>
      </c>
      <c r="X15" s="17">
        <f t="shared" si="5"/>
        <v>62.61744966442953</v>
      </c>
      <c r="Y15" s="17">
        <v>58.679245283018865</v>
      </c>
      <c r="Z15" s="17">
        <v>100.26972353337828</v>
      </c>
      <c r="AA15" s="14">
        <v>131.4</v>
      </c>
      <c r="AB15" s="14">
        <v>138.5</v>
      </c>
      <c r="AC15" s="299">
        <f t="shared" si="6"/>
        <v>105.40334855403349</v>
      </c>
      <c r="AD15" s="17">
        <v>126.71546203110704</v>
      </c>
    </row>
    <row r="16" spans="1:30" ht="15">
      <c r="A16" s="30" t="s">
        <v>9</v>
      </c>
      <c r="B16" s="17">
        <v>2</v>
      </c>
      <c r="C16" s="17">
        <v>9</v>
      </c>
      <c r="D16" s="17">
        <f t="shared" si="0"/>
        <v>450</v>
      </c>
      <c r="E16" s="17">
        <v>230.7692307692308</v>
      </c>
      <c r="F16" s="14">
        <v>1</v>
      </c>
      <c r="G16" s="16">
        <v>0</v>
      </c>
      <c r="H16" s="60">
        <f t="shared" si="1"/>
        <v>0</v>
      </c>
      <c r="I16" s="60">
        <v>0</v>
      </c>
      <c r="J16" s="17">
        <v>0.5</v>
      </c>
      <c r="K16" s="17">
        <v>2</v>
      </c>
      <c r="L16" s="17">
        <f t="shared" si="2"/>
        <v>400</v>
      </c>
      <c r="M16" s="17">
        <v>200</v>
      </c>
      <c r="N16" s="14"/>
      <c r="O16" s="16"/>
      <c r="P16" s="60"/>
      <c r="Q16" s="16"/>
      <c r="R16" s="17">
        <v>97</v>
      </c>
      <c r="S16" s="17">
        <v>97</v>
      </c>
      <c r="T16" s="17">
        <f t="shared" si="4"/>
        <v>100</v>
      </c>
      <c r="U16" s="17">
        <v>94.2774373098779</v>
      </c>
      <c r="V16" s="17">
        <v>2</v>
      </c>
      <c r="W16" s="17">
        <v>1</v>
      </c>
      <c r="X16" s="17">
        <f t="shared" si="5"/>
        <v>50</v>
      </c>
      <c r="Y16" s="17">
        <v>22.22222222222222</v>
      </c>
      <c r="Z16" s="17">
        <v>100</v>
      </c>
      <c r="AA16" s="14">
        <v>0.7</v>
      </c>
      <c r="AB16" s="14">
        <v>0.8</v>
      </c>
      <c r="AC16" s="299">
        <f t="shared" si="6"/>
        <v>114.2857142857143</v>
      </c>
      <c r="AD16" s="17">
        <v>14.285714285714288</v>
      </c>
    </row>
    <row r="17" spans="1:30" ht="15">
      <c r="A17" s="30" t="s">
        <v>10</v>
      </c>
      <c r="B17" s="17">
        <v>2</v>
      </c>
      <c r="C17" s="17">
        <v>3.3</v>
      </c>
      <c r="D17" s="17">
        <f t="shared" si="0"/>
        <v>165</v>
      </c>
      <c r="E17" s="17">
        <v>86.8421052631579</v>
      </c>
      <c r="F17" s="14">
        <v>0</v>
      </c>
      <c r="G17" s="16">
        <v>0</v>
      </c>
      <c r="H17" s="60"/>
      <c r="I17" s="60"/>
      <c r="J17" s="17">
        <v>1</v>
      </c>
      <c r="K17" s="17">
        <v>1</v>
      </c>
      <c r="L17" s="17">
        <f t="shared" si="2"/>
        <v>100</v>
      </c>
      <c r="M17" s="17">
        <v>16.393442622950822</v>
      </c>
      <c r="N17" s="14"/>
      <c r="O17" s="16"/>
      <c r="P17" s="60"/>
      <c r="Q17" s="16"/>
      <c r="R17" s="17">
        <v>90</v>
      </c>
      <c r="S17" s="17">
        <v>90.2</v>
      </c>
      <c r="T17" s="17">
        <f t="shared" si="4"/>
        <v>100.22222222222223</v>
      </c>
      <c r="U17" s="17">
        <v>56.02581212271864</v>
      </c>
      <c r="V17" s="17">
        <v>5</v>
      </c>
      <c r="W17" s="17">
        <v>5.4</v>
      </c>
      <c r="X17" s="17">
        <f t="shared" si="5"/>
        <v>108</v>
      </c>
      <c r="Y17" s="17">
        <v>60</v>
      </c>
      <c r="Z17" s="17">
        <v>100</v>
      </c>
      <c r="AA17" s="14">
        <v>3.6</v>
      </c>
      <c r="AB17" s="14">
        <v>3.8</v>
      </c>
      <c r="AC17" s="299">
        <f t="shared" si="6"/>
        <v>105.55555555555556</v>
      </c>
      <c r="AD17" s="17">
        <v>165.2173913043478</v>
      </c>
    </row>
    <row r="18" spans="1:30" ht="15">
      <c r="A18" s="30" t="s">
        <v>11</v>
      </c>
      <c r="B18" s="17">
        <v>3</v>
      </c>
      <c r="C18" s="17">
        <v>5.1</v>
      </c>
      <c r="D18" s="17">
        <f t="shared" si="0"/>
        <v>170</v>
      </c>
      <c r="E18" s="17">
        <v>46.36363636363636</v>
      </c>
      <c r="F18" s="14">
        <v>148</v>
      </c>
      <c r="G18" s="16">
        <v>158.7</v>
      </c>
      <c r="H18" s="60">
        <f t="shared" si="1"/>
        <v>107.22972972972973</v>
      </c>
      <c r="I18" s="60">
        <v>89.81324278438031</v>
      </c>
      <c r="J18" s="17">
        <v>1</v>
      </c>
      <c r="K18" s="17">
        <v>1.4</v>
      </c>
      <c r="L18" s="17">
        <f t="shared" si="2"/>
        <v>140</v>
      </c>
      <c r="M18" s="17"/>
      <c r="N18" s="14">
        <v>9</v>
      </c>
      <c r="O18" s="16">
        <v>3.5</v>
      </c>
      <c r="P18" s="60">
        <f t="shared" si="3"/>
        <v>38.88888888888889</v>
      </c>
      <c r="Q18" s="16">
        <v>29.166666666666668</v>
      </c>
      <c r="R18" s="17">
        <v>296</v>
      </c>
      <c r="S18" s="17">
        <v>296.3</v>
      </c>
      <c r="T18" s="17">
        <f t="shared" si="4"/>
        <v>100.10135135135137</v>
      </c>
      <c r="U18" s="17">
        <v>71.8963640239815</v>
      </c>
      <c r="V18" s="17">
        <v>11</v>
      </c>
      <c r="W18" s="17">
        <v>12.9</v>
      </c>
      <c r="X18" s="17">
        <f t="shared" si="5"/>
        <v>117.27272727272728</v>
      </c>
      <c r="Y18" s="17">
        <v>86</v>
      </c>
      <c r="Z18" s="17">
        <v>105.57803219419814</v>
      </c>
      <c r="AA18" s="14">
        <v>26</v>
      </c>
      <c r="AB18" s="14">
        <v>27.1</v>
      </c>
      <c r="AC18" s="299">
        <f t="shared" si="6"/>
        <v>104.23076923076924</v>
      </c>
      <c r="AD18" s="17">
        <v>177.12418300653593</v>
      </c>
    </row>
    <row r="19" spans="1:30" ht="15">
      <c r="A19" s="30" t="s">
        <v>12</v>
      </c>
      <c r="B19" s="17">
        <v>3</v>
      </c>
      <c r="C19" s="17">
        <v>5</v>
      </c>
      <c r="D19" s="17">
        <f t="shared" si="0"/>
        <v>166.66666666666669</v>
      </c>
      <c r="E19" s="17">
        <v>98.03921568627452</v>
      </c>
      <c r="F19" s="14">
        <v>2</v>
      </c>
      <c r="G19" s="16">
        <v>4.2</v>
      </c>
      <c r="H19" s="60">
        <f t="shared" si="1"/>
        <v>210</v>
      </c>
      <c r="I19" s="60"/>
      <c r="J19" s="17">
        <v>1</v>
      </c>
      <c r="K19" s="17">
        <v>2</v>
      </c>
      <c r="L19" s="17">
        <f t="shared" si="2"/>
        <v>200</v>
      </c>
      <c r="M19" s="17">
        <v>181.8181818181818</v>
      </c>
      <c r="N19" s="14">
        <v>320</v>
      </c>
      <c r="O19" s="16">
        <v>451.1</v>
      </c>
      <c r="P19" s="60">
        <f t="shared" si="3"/>
        <v>140.96875</v>
      </c>
      <c r="Q19" s="16">
        <v>140.2674129353234</v>
      </c>
      <c r="R19" s="17">
        <v>489</v>
      </c>
      <c r="S19" s="17">
        <v>489.1</v>
      </c>
      <c r="T19" s="17">
        <f t="shared" si="4"/>
        <v>100.02044989775052</v>
      </c>
      <c r="U19" s="17">
        <v>97.82612000206733</v>
      </c>
      <c r="V19" s="17">
        <v>8</v>
      </c>
      <c r="W19" s="17">
        <v>20</v>
      </c>
      <c r="X19" s="17">
        <f t="shared" si="5"/>
        <v>250</v>
      </c>
      <c r="Y19" s="17">
        <v>200</v>
      </c>
      <c r="Z19" s="17">
        <v>102.15335831651772</v>
      </c>
      <c r="AA19" s="14">
        <v>34</v>
      </c>
      <c r="AB19" s="14">
        <v>36.9</v>
      </c>
      <c r="AC19" s="299">
        <f t="shared" si="6"/>
        <v>108.52941176470587</v>
      </c>
      <c r="AD19" s="17">
        <v>512.5</v>
      </c>
    </row>
    <row r="20" spans="1:30" ht="15">
      <c r="A20" s="30" t="s">
        <v>13</v>
      </c>
      <c r="B20" s="17">
        <v>6</v>
      </c>
      <c r="C20" s="17">
        <v>6</v>
      </c>
      <c r="D20" s="17">
        <f t="shared" si="0"/>
        <v>100</v>
      </c>
      <c r="E20" s="17">
        <v>57.692307692307686</v>
      </c>
      <c r="F20" s="14">
        <v>0</v>
      </c>
      <c r="G20" s="16">
        <v>0</v>
      </c>
      <c r="H20" s="60"/>
      <c r="I20" s="60"/>
      <c r="J20" s="17">
        <v>1</v>
      </c>
      <c r="K20" s="17">
        <v>2.2</v>
      </c>
      <c r="L20" s="17">
        <f t="shared" si="2"/>
        <v>220.00000000000003</v>
      </c>
      <c r="M20" s="17">
        <v>73.33333333333334</v>
      </c>
      <c r="N20" s="14"/>
      <c r="O20" s="16"/>
      <c r="P20" s="60"/>
      <c r="Q20" s="16"/>
      <c r="R20" s="17">
        <v>275</v>
      </c>
      <c r="S20" s="17">
        <v>275.9</v>
      </c>
      <c r="T20" s="17">
        <f t="shared" si="4"/>
        <v>100.32727272727271</v>
      </c>
      <c r="U20" s="17">
        <v>98.4729518464767</v>
      </c>
      <c r="V20" s="17">
        <v>9</v>
      </c>
      <c r="W20" s="17">
        <v>5.3</v>
      </c>
      <c r="X20" s="17">
        <f t="shared" si="5"/>
        <v>58.88888888888889</v>
      </c>
      <c r="Y20" s="17">
        <v>44.166666666666664</v>
      </c>
      <c r="Z20" s="17">
        <v>100</v>
      </c>
      <c r="AA20" s="14">
        <v>4.4</v>
      </c>
      <c r="AB20" s="17">
        <v>4.8</v>
      </c>
      <c r="AC20" s="299">
        <f t="shared" si="6"/>
        <v>109.09090909090908</v>
      </c>
      <c r="AD20" s="17">
        <v>81.35593220338983</v>
      </c>
    </row>
    <row r="21" spans="1:30" ht="15">
      <c r="A21" s="30" t="s">
        <v>14</v>
      </c>
      <c r="B21" s="17">
        <v>0.5</v>
      </c>
      <c r="C21" s="17">
        <v>5.2</v>
      </c>
      <c r="D21" s="17">
        <f t="shared" si="0"/>
        <v>1040</v>
      </c>
      <c r="E21" s="17">
        <v>866.6666666666667</v>
      </c>
      <c r="F21" s="14">
        <v>0</v>
      </c>
      <c r="G21" s="16">
        <v>0</v>
      </c>
      <c r="H21" s="60"/>
      <c r="I21" s="60"/>
      <c r="J21" s="17">
        <v>1</v>
      </c>
      <c r="K21" s="17">
        <v>3.7</v>
      </c>
      <c r="L21" s="17">
        <f t="shared" si="2"/>
        <v>370</v>
      </c>
      <c r="M21" s="17">
        <v>370</v>
      </c>
      <c r="N21" s="14"/>
      <c r="O21" s="16"/>
      <c r="P21" s="60"/>
      <c r="Q21" s="16"/>
      <c r="R21" s="17">
        <v>80</v>
      </c>
      <c r="S21" s="17">
        <v>80.3</v>
      </c>
      <c r="T21" s="17">
        <f t="shared" si="4"/>
        <v>100.37499999999999</v>
      </c>
      <c r="U21" s="17">
        <v>92.60931532076384</v>
      </c>
      <c r="V21" s="17">
        <v>5</v>
      </c>
      <c r="W21" s="17">
        <v>4</v>
      </c>
      <c r="X21" s="17">
        <f t="shared" si="5"/>
        <v>80</v>
      </c>
      <c r="Y21" s="17">
        <v>44.44444444444444</v>
      </c>
      <c r="Z21" s="17">
        <v>100</v>
      </c>
      <c r="AA21" s="14">
        <v>6.9</v>
      </c>
      <c r="AB21" s="14">
        <v>7.6</v>
      </c>
      <c r="AC21" s="299">
        <f t="shared" si="6"/>
        <v>110.14492753623186</v>
      </c>
      <c r="AD21" s="17">
        <v>345.45454545454544</v>
      </c>
    </row>
    <row r="22" spans="1:30" ht="15">
      <c r="A22" s="30" t="s">
        <v>15</v>
      </c>
      <c r="B22" s="17">
        <v>19</v>
      </c>
      <c r="C22" s="17">
        <v>32.2</v>
      </c>
      <c r="D22" s="17">
        <f t="shared" si="0"/>
        <v>169.47368421052633</v>
      </c>
      <c r="E22" s="17">
        <v>157.843137254902</v>
      </c>
      <c r="F22" s="14">
        <v>194</v>
      </c>
      <c r="G22" s="16">
        <v>206.5</v>
      </c>
      <c r="H22" s="60">
        <f t="shared" si="1"/>
        <v>106.44329896907216</v>
      </c>
      <c r="I22" s="60">
        <v>103.8732394366197</v>
      </c>
      <c r="J22" s="17">
        <v>2</v>
      </c>
      <c r="K22" s="17">
        <v>5.1</v>
      </c>
      <c r="L22" s="17">
        <f t="shared" si="2"/>
        <v>254.99999999999997</v>
      </c>
      <c r="M22" s="17">
        <v>141.66666666666666</v>
      </c>
      <c r="N22" s="14">
        <v>29</v>
      </c>
      <c r="O22" s="16">
        <v>11.4</v>
      </c>
      <c r="P22" s="60">
        <f t="shared" si="3"/>
        <v>39.310344827586206</v>
      </c>
      <c r="Q22" s="16">
        <v>43.84615384615385</v>
      </c>
      <c r="R22" s="17">
        <v>1304</v>
      </c>
      <c r="S22" s="17">
        <v>1304</v>
      </c>
      <c r="T22" s="17">
        <f t="shared" si="4"/>
        <v>100</v>
      </c>
      <c r="U22" s="17">
        <v>95.34005311084356</v>
      </c>
      <c r="V22" s="17">
        <v>60</v>
      </c>
      <c r="W22" s="17">
        <v>49.2</v>
      </c>
      <c r="X22" s="17">
        <f t="shared" si="5"/>
        <v>82</v>
      </c>
      <c r="Y22" s="17">
        <v>189.23076923076925</v>
      </c>
      <c r="Z22" s="17">
        <v>100.12979521199885</v>
      </c>
      <c r="AA22" s="14">
        <v>40</v>
      </c>
      <c r="AB22" s="14">
        <v>42.6</v>
      </c>
      <c r="AC22" s="299">
        <f t="shared" si="6"/>
        <v>106.5</v>
      </c>
      <c r="AD22" s="17">
        <v>80.68181818181819</v>
      </c>
    </row>
    <row r="23" spans="1:30" ht="15">
      <c r="A23" s="30" t="s">
        <v>16</v>
      </c>
      <c r="B23" s="17">
        <v>10</v>
      </c>
      <c r="C23" s="17">
        <v>17.4</v>
      </c>
      <c r="D23" s="17">
        <f t="shared" si="0"/>
        <v>173.99999999999997</v>
      </c>
      <c r="E23" s="17">
        <v>104.19161676646706</v>
      </c>
      <c r="F23" s="14">
        <v>0</v>
      </c>
      <c r="G23" s="16">
        <v>0</v>
      </c>
      <c r="H23" s="60"/>
      <c r="I23" s="60"/>
      <c r="J23" s="17">
        <v>1</v>
      </c>
      <c r="K23" s="17">
        <v>1</v>
      </c>
      <c r="L23" s="17">
        <f t="shared" si="2"/>
        <v>100</v>
      </c>
      <c r="M23" s="17">
        <v>100</v>
      </c>
      <c r="N23" s="14"/>
      <c r="O23" s="16"/>
      <c r="P23" s="60"/>
      <c r="Q23" s="16"/>
      <c r="R23" s="17">
        <v>183</v>
      </c>
      <c r="S23" s="17">
        <v>183.1</v>
      </c>
      <c r="T23" s="17">
        <f t="shared" si="4"/>
        <v>100.05464480874318</v>
      </c>
      <c r="U23" s="17">
        <v>96.05416216691475</v>
      </c>
      <c r="V23" s="17">
        <v>6</v>
      </c>
      <c r="W23" s="17">
        <v>17</v>
      </c>
      <c r="X23" s="17">
        <f t="shared" si="5"/>
        <v>283.33333333333337</v>
      </c>
      <c r="Y23" s="17">
        <v>283.33333333333337</v>
      </c>
      <c r="Z23" s="17">
        <v>100.74309978768576</v>
      </c>
      <c r="AA23" s="14">
        <v>2</v>
      </c>
      <c r="AB23" s="14">
        <v>2.1</v>
      </c>
      <c r="AC23" s="299">
        <f t="shared" si="6"/>
        <v>105</v>
      </c>
      <c r="AD23" s="17">
        <v>33.333333333333336</v>
      </c>
    </row>
    <row r="24" spans="1:30" ht="15">
      <c r="A24" s="30" t="s">
        <v>17</v>
      </c>
      <c r="B24" s="17">
        <v>4</v>
      </c>
      <c r="C24" s="17">
        <v>5.1</v>
      </c>
      <c r="D24" s="17">
        <f t="shared" si="0"/>
        <v>127.49999999999999</v>
      </c>
      <c r="E24" s="17">
        <v>141.66666666666666</v>
      </c>
      <c r="F24" s="14">
        <v>56</v>
      </c>
      <c r="G24" s="16">
        <v>53.4</v>
      </c>
      <c r="H24" s="60">
        <f t="shared" si="1"/>
        <v>95.35714285714285</v>
      </c>
      <c r="I24" s="60">
        <v>113.85927505330491</v>
      </c>
      <c r="J24" s="17">
        <v>1</v>
      </c>
      <c r="K24" s="17">
        <v>1</v>
      </c>
      <c r="L24" s="17">
        <f t="shared" si="2"/>
        <v>100</v>
      </c>
      <c r="M24" s="17">
        <v>66.66666666666666</v>
      </c>
      <c r="N24" s="14">
        <v>6</v>
      </c>
      <c r="O24" s="16">
        <v>0</v>
      </c>
      <c r="P24" s="60">
        <f t="shared" si="3"/>
        <v>0</v>
      </c>
      <c r="Q24" s="16">
        <v>0</v>
      </c>
      <c r="R24" s="17">
        <v>340</v>
      </c>
      <c r="S24" s="17">
        <v>340.1</v>
      </c>
      <c r="T24" s="17">
        <f t="shared" si="4"/>
        <v>100.0294117647059</v>
      </c>
      <c r="U24" s="17">
        <v>83.75152456832873</v>
      </c>
      <c r="V24" s="17">
        <v>7</v>
      </c>
      <c r="W24" s="17">
        <v>8.5</v>
      </c>
      <c r="X24" s="17">
        <f t="shared" si="5"/>
        <v>121.42857142857142</v>
      </c>
      <c r="Y24" s="17">
        <v>94.44444444444444</v>
      </c>
      <c r="Z24" s="17">
        <v>100.1893540921523</v>
      </c>
      <c r="AA24" s="14">
        <v>24</v>
      </c>
      <c r="AB24" s="14">
        <v>26</v>
      </c>
      <c r="AC24" s="299">
        <f t="shared" si="6"/>
        <v>108.33333333333333</v>
      </c>
      <c r="AD24" s="17">
        <v>75.80174927113703</v>
      </c>
    </row>
    <row r="25" spans="1:30" ht="15">
      <c r="A25" s="30" t="s">
        <v>18</v>
      </c>
      <c r="B25" s="17">
        <v>1</v>
      </c>
      <c r="C25" s="17">
        <v>3.3</v>
      </c>
      <c r="D25" s="17">
        <f t="shared" si="0"/>
        <v>330</v>
      </c>
      <c r="E25" s="17">
        <v>106.4516129032258</v>
      </c>
      <c r="F25" s="14">
        <v>0</v>
      </c>
      <c r="G25" s="16">
        <v>0</v>
      </c>
      <c r="H25" s="60"/>
      <c r="I25" s="60"/>
      <c r="J25" s="17">
        <v>0.5</v>
      </c>
      <c r="K25" s="17">
        <v>0.5</v>
      </c>
      <c r="L25" s="17">
        <f t="shared" si="2"/>
        <v>100</v>
      </c>
      <c r="M25" s="17">
        <v>33.33333333333333</v>
      </c>
      <c r="N25" s="14"/>
      <c r="O25" s="16"/>
      <c r="P25" s="60"/>
      <c r="Q25" s="16"/>
      <c r="R25" s="17">
        <v>155</v>
      </c>
      <c r="S25" s="17">
        <v>155.2</v>
      </c>
      <c r="T25" s="17">
        <f t="shared" si="4"/>
        <v>100.12903225806451</v>
      </c>
      <c r="U25" s="17">
        <v>88.96932816806765</v>
      </c>
      <c r="V25" s="17">
        <v>2</v>
      </c>
      <c r="W25" s="17">
        <v>2.9</v>
      </c>
      <c r="X25" s="17">
        <f t="shared" si="5"/>
        <v>145</v>
      </c>
      <c r="Y25" s="17">
        <v>145</v>
      </c>
      <c r="Z25" s="17">
        <v>100</v>
      </c>
      <c r="AA25" s="14">
        <v>5.6</v>
      </c>
      <c r="AB25" s="14">
        <v>6.1</v>
      </c>
      <c r="AC25" s="299">
        <f t="shared" si="6"/>
        <v>108.92857142857142</v>
      </c>
      <c r="AD25" s="17">
        <v>62.88659793814433</v>
      </c>
    </row>
    <row r="26" spans="1:30" ht="15">
      <c r="A26" s="30" t="s">
        <v>19</v>
      </c>
      <c r="B26" s="17">
        <v>3</v>
      </c>
      <c r="C26" s="17">
        <v>6.2</v>
      </c>
      <c r="D26" s="17">
        <f t="shared" si="0"/>
        <v>206.66666666666669</v>
      </c>
      <c r="E26" s="17">
        <v>119.23076923076923</v>
      </c>
      <c r="F26" s="14">
        <v>0</v>
      </c>
      <c r="G26" s="16">
        <v>0</v>
      </c>
      <c r="H26" s="60"/>
      <c r="I26" s="60"/>
      <c r="J26" s="17">
        <v>1</v>
      </c>
      <c r="K26" s="17">
        <v>1.6</v>
      </c>
      <c r="L26" s="17">
        <f t="shared" si="2"/>
        <v>160</v>
      </c>
      <c r="M26" s="17"/>
      <c r="N26" s="14"/>
      <c r="O26" s="16"/>
      <c r="P26" s="60"/>
      <c r="Q26" s="16"/>
      <c r="R26" s="17">
        <v>247</v>
      </c>
      <c r="S26" s="17">
        <v>247</v>
      </c>
      <c r="T26" s="17">
        <f t="shared" si="4"/>
        <v>100</v>
      </c>
      <c r="U26" s="17">
        <v>88.99046051086145</v>
      </c>
      <c r="V26" s="17">
        <v>8</v>
      </c>
      <c r="W26" s="17">
        <v>9.5</v>
      </c>
      <c r="X26" s="17">
        <f t="shared" si="5"/>
        <v>118.75</v>
      </c>
      <c r="Y26" s="17">
        <v>105.55555555555556</v>
      </c>
      <c r="Z26" s="17">
        <v>100</v>
      </c>
      <c r="AA26" s="14">
        <v>3.4</v>
      </c>
      <c r="AB26" s="14">
        <v>3.7</v>
      </c>
      <c r="AC26" s="299">
        <f t="shared" si="6"/>
        <v>108.82352941176472</v>
      </c>
      <c r="AD26" s="17">
        <v>100</v>
      </c>
    </row>
    <row r="27" spans="1:30" ht="15">
      <c r="A27" s="30" t="s">
        <v>20</v>
      </c>
      <c r="B27" s="17">
        <v>24</v>
      </c>
      <c r="C27" s="17">
        <v>25.1</v>
      </c>
      <c r="D27" s="17">
        <f t="shared" si="0"/>
        <v>104.58333333333334</v>
      </c>
      <c r="E27" s="17">
        <v>89.00709219858157</v>
      </c>
      <c r="F27" s="14">
        <v>69</v>
      </c>
      <c r="G27" s="16">
        <v>68.5</v>
      </c>
      <c r="H27" s="60">
        <f t="shared" si="1"/>
        <v>99.27536231884058</v>
      </c>
      <c r="I27" s="60">
        <v>133.52826510721246</v>
      </c>
      <c r="J27" s="17">
        <v>3</v>
      </c>
      <c r="K27" s="17">
        <v>3</v>
      </c>
      <c r="L27" s="17">
        <f t="shared" si="2"/>
        <v>100</v>
      </c>
      <c r="M27" s="17">
        <v>85.71428571428571</v>
      </c>
      <c r="N27" s="14">
        <v>5</v>
      </c>
      <c r="O27" s="16">
        <v>12.9</v>
      </c>
      <c r="P27" s="60">
        <f t="shared" si="3"/>
        <v>258</v>
      </c>
      <c r="Q27" s="16">
        <v>195.45454545454547</v>
      </c>
      <c r="R27" s="17">
        <v>7296</v>
      </c>
      <c r="S27" s="17">
        <v>7298</v>
      </c>
      <c r="T27" s="17">
        <f t="shared" si="4"/>
        <v>100.02741228070175</v>
      </c>
      <c r="U27" s="17">
        <v>91.95103943052587</v>
      </c>
      <c r="V27" s="17">
        <v>133</v>
      </c>
      <c r="W27" s="17">
        <v>98.1</v>
      </c>
      <c r="X27" s="17">
        <f t="shared" si="5"/>
        <v>73.7593984962406</v>
      </c>
      <c r="Y27" s="17">
        <v>101.02986611740474</v>
      </c>
      <c r="Z27" s="17">
        <v>99.2550394390885</v>
      </c>
      <c r="AA27" s="14">
        <v>192.4</v>
      </c>
      <c r="AB27" s="14">
        <v>204.6</v>
      </c>
      <c r="AC27" s="299">
        <f t="shared" si="6"/>
        <v>106.34095634095632</v>
      </c>
      <c r="AD27" s="17">
        <v>258.6599241466498</v>
      </c>
    </row>
    <row r="28" spans="1:30" ht="15">
      <c r="A28" s="30" t="s">
        <v>21</v>
      </c>
      <c r="B28" s="17">
        <v>15</v>
      </c>
      <c r="C28" s="17">
        <v>16.1</v>
      </c>
      <c r="D28" s="17">
        <f t="shared" si="0"/>
        <v>107.33333333333334</v>
      </c>
      <c r="E28" s="17">
        <v>95.83333333333334</v>
      </c>
      <c r="F28" s="14">
        <v>0</v>
      </c>
      <c r="G28" s="16">
        <v>0</v>
      </c>
      <c r="H28" s="60"/>
      <c r="I28" s="60"/>
      <c r="J28" s="17">
        <v>1</v>
      </c>
      <c r="K28" s="17">
        <v>1.2</v>
      </c>
      <c r="L28" s="17">
        <f t="shared" si="2"/>
        <v>120</v>
      </c>
      <c r="M28" s="17">
        <v>109.09090909090908</v>
      </c>
      <c r="N28" s="14"/>
      <c r="O28" s="16"/>
      <c r="P28" s="60"/>
      <c r="Q28" s="16"/>
      <c r="R28" s="17">
        <v>2459</v>
      </c>
      <c r="S28" s="17">
        <v>2459.6</v>
      </c>
      <c r="T28" s="17">
        <f t="shared" si="4"/>
        <v>100.02440016266773</v>
      </c>
      <c r="U28" s="17">
        <v>89.22008708498613</v>
      </c>
      <c r="V28" s="17">
        <v>63</v>
      </c>
      <c r="W28" s="17">
        <v>102.9</v>
      </c>
      <c r="X28" s="17">
        <f t="shared" si="5"/>
        <v>163.33333333333334</v>
      </c>
      <c r="Y28" s="17">
        <v>164.11483253588517</v>
      </c>
      <c r="Z28" s="17">
        <v>100</v>
      </c>
      <c r="AA28" s="14">
        <v>59</v>
      </c>
      <c r="AB28" s="14">
        <v>62.7</v>
      </c>
      <c r="AC28" s="299">
        <f t="shared" si="6"/>
        <v>106.27118644067797</v>
      </c>
      <c r="AD28" s="17">
        <v>159.13705583756345</v>
      </c>
    </row>
    <row r="29" spans="1:30" ht="15">
      <c r="A29" s="30" t="s">
        <v>22</v>
      </c>
      <c r="B29" s="17">
        <v>7</v>
      </c>
      <c r="C29" s="17">
        <v>7.4</v>
      </c>
      <c r="D29" s="17">
        <f t="shared" si="0"/>
        <v>105.71428571428572</v>
      </c>
      <c r="E29" s="17">
        <v>110.44776119402985</v>
      </c>
      <c r="F29" s="14">
        <v>4</v>
      </c>
      <c r="G29" s="16">
        <v>3.9</v>
      </c>
      <c r="H29" s="60">
        <f t="shared" si="1"/>
        <v>97.5</v>
      </c>
      <c r="I29" s="60">
        <v>57.35294117647059</v>
      </c>
      <c r="J29" s="17">
        <v>2</v>
      </c>
      <c r="K29" s="17">
        <v>2</v>
      </c>
      <c r="L29" s="17">
        <f t="shared" si="2"/>
        <v>100</v>
      </c>
      <c r="M29" s="17">
        <v>400</v>
      </c>
      <c r="N29" s="14">
        <v>0</v>
      </c>
      <c r="O29" s="16">
        <v>0</v>
      </c>
      <c r="P29" s="60"/>
      <c r="Q29" s="16"/>
      <c r="R29" s="17">
        <v>652</v>
      </c>
      <c r="S29" s="17">
        <v>652.1</v>
      </c>
      <c r="T29" s="17">
        <f t="shared" si="4"/>
        <v>100.01533742331287</v>
      </c>
      <c r="U29" s="17">
        <v>98.91440792635538</v>
      </c>
      <c r="V29" s="17">
        <v>23</v>
      </c>
      <c r="W29" s="17">
        <v>25.5</v>
      </c>
      <c r="X29" s="17">
        <f t="shared" si="5"/>
        <v>110.86956521739131</v>
      </c>
      <c r="Y29" s="17">
        <v>212.5</v>
      </c>
      <c r="Z29" s="17">
        <v>99.44476354585487</v>
      </c>
      <c r="AA29" s="14">
        <v>8</v>
      </c>
      <c r="AB29" s="14">
        <v>8.8</v>
      </c>
      <c r="AC29" s="299">
        <f t="shared" si="6"/>
        <v>110.00000000000001</v>
      </c>
      <c r="AD29" s="17">
        <v>33.333333333333336</v>
      </c>
    </row>
    <row r="30" spans="1:30" ht="15">
      <c r="A30" s="15" t="s">
        <v>23</v>
      </c>
      <c r="B30" s="17">
        <f>SUM(B9:B29)</f>
        <v>170</v>
      </c>
      <c r="C30" s="17">
        <f>SUM(C9:C29)</f>
        <v>267.8</v>
      </c>
      <c r="D30" s="17">
        <f t="shared" si="0"/>
        <v>157.52941176470588</v>
      </c>
      <c r="E30" s="17">
        <v>100.56327450244086</v>
      </c>
      <c r="F30" s="14">
        <f>SUM(F9:F29)</f>
        <v>812</v>
      </c>
      <c r="G30" s="17">
        <f>SUM(G9:G29)</f>
        <v>845.3000000000001</v>
      </c>
      <c r="H30" s="16">
        <f t="shared" si="1"/>
        <v>104.10098522167488</v>
      </c>
      <c r="I30" s="16">
        <v>91.26538544590804</v>
      </c>
      <c r="J30" s="17">
        <f>SUM(J9:J29)</f>
        <v>30</v>
      </c>
      <c r="K30" s="17">
        <f>SUM(K9:K29)</f>
        <v>50.6</v>
      </c>
      <c r="L30" s="17">
        <f t="shared" si="2"/>
        <v>168.66666666666669</v>
      </c>
      <c r="M30" s="17">
        <v>131.42857142857142</v>
      </c>
      <c r="N30" s="14">
        <f>SUM(N9:N29)</f>
        <v>404</v>
      </c>
      <c r="O30" s="14">
        <f>SUM(O9:O29)</f>
        <v>484.5</v>
      </c>
      <c r="P30" s="60">
        <f t="shared" si="3"/>
        <v>119.92574257425743</v>
      </c>
      <c r="Q30" s="16">
        <v>119.51159348791316</v>
      </c>
      <c r="R30" s="17">
        <f>SUM(R9:R29)</f>
        <v>39550</v>
      </c>
      <c r="S30" s="17">
        <f>SUM(S9:S29)</f>
        <v>39950.799999999996</v>
      </c>
      <c r="T30" s="17">
        <f t="shared" si="4"/>
        <v>101.01340075853349</v>
      </c>
      <c r="U30" s="17">
        <v>96.93145611991633</v>
      </c>
      <c r="V30" s="17">
        <f>SUM(V9:V29)</f>
        <v>850</v>
      </c>
      <c r="W30" s="17">
        <f>SUM(W9:W29)</f>
        <v>865.0999999999999</v>
      </c>
      <c r="X30" s="17">
        <f t="shared" si="5"/>
        <v>101.77647058823528</v>
      </c>
      <c r="Y30" s="17">
        <v>113.32198061304688</v>
      </c>
      <c r="Z30" s="17">
        <v>100.46960104278197</v>
      </c>
      <c r="AA30" s="17">
        <f>SUM(AA9:AA29)</f>
        <v>948.1</v>
      </c>
      <c r="AB30" s="17">
        <f>SUM(AB9:AB29)</f>
        <v>999.5</v>
      </c>
      <c r="AC30" s="299">
        <f t="shared" si="6"/>
        <v>105.42136905389728</v>
      </c>
      <c r="AD30" s="17">
        <v>144.75018102824038</v>
      </c>
    </row>
    <row r="31" spans="1:30" ht="15">
      <c r="A31" s="26" t="s">
        <v>43</v>
      </c>
      <c r="AA31" s="17">
        <v>1915.7</v>
      </c>
      <c r="AB31" s="14">
        <v>1975</v>
      </c>
      <c r="AC31" s="299">
        <f t="shared" si="6"/>
        <v>103.0954742391815</v>
      </c>
      <c r="AD31" s="17">
        <v>101.03335379578473</v>
      </c>
    </row>
    <row r="32" spans="1:30" ht="15">
      <c r="A32" s="26" t="s">
        <v>44</v>
      </c>
      <c r="AA32" s="17">
        <f>AA31+AA30</f>
        <v>2863.8</v>
      </c>
      <c r="AB32" s="17">
        <f>AB31+AB30</f>
        <v>2974.5</v>
      </c>
      <c r="AC32" s="299">
        <f t="shared" si="6"/>
        <v>103.86549340037712</v>
      </c>
      <c r="AD32" s="17">
        <v>112.44471326503609</v>
      </c>
    </row>
  </sheetData>
  <mergeCells count="8">
    <mergeCell ref="AD6:AD8"/>
    <mergeCell ref="R6:T6"/>
    <mergeCell ref="V6:X6"/>
    <mergeCell ref="AA6:AC6"/>
    <mergeCell ref="B6:D6"/>
    <mergeCell ref="F6:H6"/>
    <mergeCell ref="J6:L6"/>
    <mergeCell ref="N6:P6"/>
  </mergeCells>
  <printOptions/>
  <pageMargins left="0.2" right="0.1968503937007874" top="0.4724409448818898" bottom="0.984251968503937" header="0.5118110236220472" footer="0.5118110236220472"/>
  <pageSetup fitToHeight="2" horizontalDpi="240" verticalDpi="24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32"/>
  <sheetViews>
    <sheetView view="pageBreakPreview" zoomScale="65" zoomScaleNormal="50" zoomScaleSheetLayoutView="65" workbookViewId="0" topLeftCell="AV1">
      <selection activeCell="BQ17" sqref="BQ17"/>
    </sheetView>
  </sheetViews>
  <sheetFormatPr defaultColWidth="9.00390625" defaultRowHeight="12.75"/>
  <cols>
    <col min="1" max="1" width="19.375" style="27" customWidth="1"/>
    <col min="2" max="3" width="8.625" style="0" customWidth="1"/>
    <col min="4" max="5" width="8.875" style="0" customWidth="1"/>
    <col min="6" max="8" width="8.25390625" style="0" customWidth="1"/>
    <col min="9" max="9" width="8.875" style="0" customWidth="1"/>
    <col min="10" max="10" width="11.25390625" style="0" customWidth="1"/>
    <col min="11" max="13" width="8.00390625" style="0" customWidth="1"/>
    <col min="14" max="15" width="8.625" style="0" customWidth="1"/>
    <col min="16" max="16" width="9.75390625" style="0" customWidth="1"/>
    <col min="17" max="17" width="10.625" style="0" customWidth="1"/>
    <col min="18" max="19" width="8.625" style="0" customWidth="1"/>
    <col min="20" max="21" width="10.125" style="0" customWidth="1"/>
    <col min="22" max="22" width="8.625" style="0" customWidth="1"/>
    <col min="23" max="23" width="8.25390625" style="0" customWidth="1"/>
    <col min="24" max="26" width="8.00390625" style="0" customWidth="1"/>
    <col min="27" max="28" width="7.75390625" style="0" customWidth="1"/>
    <col min="29" max="30" width="8.625" style="0" customWidth="1"/>
    <col min="31" max="31" width="8.875" style="0" customWidth="1"/>
    <col min="32" max="33" width="8.625" style="0" customWidth="1"/>
    <col min="34" max="34" width="10.375" style="0" customWidth="1"/>
    <col min="35" max="35" width="10.25390625" style="0" customWidth="1"/>
    <col min="36" max="37" width="8.625" style="0" customWidth="1"/>
    <col min="38" max="38" width="9.875" style="0" customWidth="1"/>
    <col min="39" max="43" width="8.625" style="0" customWidth="1"/>
    <col min="44" max="44" width="11.25390625" style="0" customWidth="1"/>
    <col min="45" max="45" width="11.00390625" style="0" customWidth="1"/>
    <col min="46" max="47" width="8.375" style="0" customWidth="1"/>
    <col min="48" max="49" width="11.00390625" style="0" customWidth="1"/>
    <col min="50" max="50" width="8.75390625" style="0" customWidth="1"/>
    <col min="51" max="51" width="10.125" style="0" customWidth="1"/>
    <col min="52" max="52" width="10.00390625" style="0" bestFit="1" customWidth="1"/>
    <col min="53" max="54" width="9.25390625" style="0" customWidth="1"/>
    <col min="56" max="56" width="10.625" style="0" customWidth="1"/>
    <col min="57" max="57" width="7.75390625" style="0" customWidth="1"/>
    <col min="58" max="58" width="8.875" style="0" customWidth="1"/>
    <col min="59" max="60" width="10.125" style="0" customWidth="1"/>
    <col min="61" max="62" width="9.00390625" style="0" customWidth="1"/>
    <col min="63" max="63" width="10.75390625" style="0" customWidth="1"/>
    <col min="64" max="64" width="10.125" style="0" customWidth="1"/>
    <col min="65" max="65" width="10.00390625" style="0" bestFit="1" customWidth="1"/>
  </cols>
  <sheetData>
    <row r="1" spans="9:62" ht="18">
      <c r="I1" s="20"/>
      <c r="J1" s="20"/>
      <c r="K1" s="20"/>
      <c r="L1" s="20"/>
      <c r="M1" s="20"/>
      <c r="N1" s="12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Z1" s="164"/>
      <c r="BA1" s="164"/>
      <c r="BB1" s="164"/>
      <c r="BC1" s="165" t="s">
        <v>38</v>
      </c>
      <c r="BD1" s="164"/>
      <c r="BF1" s="164"/>
      <c r="BG1" s="164"/>
      <c r="BH1" s="164"/>
      <c r="BI1" s="164"/>
      <c r="BJ1" s="164"/>
    </row>
    <row r="2" spans="9:62" ht="18">
      <c r="I2" s="12" t="s">
        <v>38</v>
      </c>
      <c r="J2" s="20"/>
      <c r="K2" s="20"/>
      <c r="L2" s="20"/>
      <c r="M2" s="20"/>
      <c r="N2" s="12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Z2" s="164"/>
      <c r="BA2" s="164"/>
      <c r="BB2" s="164"/>
      <c r="BC2" s="165"/>
      <c r="BD2" s="164"/>
      <c r="BF2" s="164"/>
      <c r="BG2" s="164"/>
      <c r="BH2" s="164"/>
      <c r="BI2" s="164"/>
      <c r="BJ2" s="164"/>
    </row>
    <row r="3" spans="9:63" ht="18">
      <c r="I3" s="12" t="s">
        <v>39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Z3" s="165" t="s">
        <v>39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22"/>
    </row>
    <row r="4" spans="9:63" ht="18">
      <c r="I4" s="12" t="s">
        <v>110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Z4" s="165" t="s">
        <v>110</v>
      </c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22"/>
    </row>
    <row r="5" spans="9:62" ht="18">
      <c r="I5" s="12"/>
      <c r="AZ5" s="167"/>
      <c r="BA5" s="164"/>
      <c r="BB5" s="164"/>
      <c r="BC5" s="164"/>
      <c r="BD5" s="164"/>
      <c r="BE5" s="164"/>
      <c r="BF5" s="164"/>
      <c r="BG5" s="164"/>
      <c r="BH5" s="164"/>
      <c r="BI5" s="164"/>
      <c r="BJ5" s="164"/>
    </row>
    <row r="6" spans="1:65" ht="12.75">
      <c r="A6" s="28" t="s">
        <v>0</v>
      </c>
      <c r="B6" s="1"/>
      <c r="C6" s="2" t="s">
        <v>28</v>
      </c>
      <c r="D6" s="2"/>
      <c r="E6" s="2"/>
      <c r="F6" s="2"/>
      <c r="G6" s="2"/>
      <c r="H6" s="3"/>
      <c r="I6" s="1"/>
      <c r="J6" s="2"/>
      <c r="K6" s="2" t="s">
        <v>29</v>
      </c>
      <c r="L6" s="2"/>
      <c r="M6" s="2"/>
      <c r="N6" s="2"/>
      <c r="O6" s="3"/>
      <c r="P6" s="2" t="s">
        <v>112</v>
      </c>
      <c r="Q6" s="2"/>
      <c r="R6" s="2"/>
      <c r="S6" s="2"/>
      <c r="T6" s="2"/>
      <c r="U6" s="2"/>
      <c r="V6" s="2"/>
      <c r="W6" s="1"/>
      <c r="X6" s="2"/>
      <c r="Y6" s="2" t="s">
        <v>30</v>
      </c>
      <c r="Z6" s="2"/>
      <c r="AA6" s="2"/>
      <c r="AB6" s="2"/>
      <c r="AC6" s="3"/>
      <c r="AD6" s="1"/>
      <c r="AE6" s="2"/>
      <c r="AF6" s="2" t="s">
        <v>31</v>
      </c>
      <c r="AG6" s="2"/>
      <c r="AH6" s="2"/>
      <c r="AI6" s="2"/>
      <c r="AJ6" s="3"/>
      <c r="AK6" s="2" t="s">
        <v>113</v>
      </c>
      <c r="AL6" s="2"/>
      <c r="AM6" s="2"/>
      <c r="AN6" s="2"/>
      <c r="AO6" s="2"/>
      <c r="AP6" s="2"/>
      <c r="AQ6" s="2"/>
      <c r="AR6" s="1"/>
      <c r="AS6" s="2"/>
      <c r="AT6" s="2" t="s">
        <v>32</v>
      </c>
      <c r="AU6" s="2"/>
      <c r="AV6" s="2"/>
      <c r="AW6" s="2"/>
      <c r="AX6" s="3"/>
      <c r="AY6" s="2"/>
      <c r="AZ6" s="2"/>
      <c r="BA6" s="2" t="s">
        <v>33</v>
      </c>
      <c r="BB6" s="2"/>
      <c r="BC6" s="2"/>
      <c r="BD6" s="2"/>
      <c r="BE6" s="3"/>
      <c r="BF6" s="4" t="s">
        <v>36</v>
      </c>
      <c r="BG6" s="1"/>
      <c r="BH6" s="2" t="s">
        <v>35</v>
      </c>
      <c r="BI6" s="2"/>
      <c r="BJ6" s="2"/>
      <c r="BK6" s="2"/>
      <c r="BL6" s="2"/>
      <c r="BM6" s="3"/>
    </row>
    <row r="7" spans="1:65" ht="12.75">
      <c r="A7" s="29" t="s">
        <v>1</v>
      </c>
      <c r="B7" s="4" t="s">
        <v>24</v>
      </c>
      <c r="C7" s="4" t="s">
        <v>26</v>
      </c>
      <c r="D7" s="4" t="s">
        <v>27</v>
      </c>
      <c r="E7" s="4" t="s">
        <v>111</v>
      </c>
      <c r="F7" s="4" t="s">
        <v>24</v>
      </c>
      <c r="G7" s="4" t="s">
        <v>26</v>
      </c>
      <c r="H7" s="4" t="s">
        <v>27</v>
      </c>
      <c r="I7" s="4" t="s">
        <v>24</v>
      </c>
      <c r="J7" s="4" t="s">
        <v>26</v>
      </c>
      <c r="K7" s="4" t="s">
        <v>27</v>
      </c>
      <c r="L7" s="4" t="s">
        <v>111</v>
      </c>
      <c r="M7" s="4" t="s">
        <v>24</v>
      </c>
      <c r="N7" s="4" t="s">
        <v>26</v>
      </c>
      <c r="O7" s="4" t="s">
        <v>27</v>
      </c>
      <c r="P7" s="4" t="s">
        <v>24</v>
      </c>
      <c r="Q7" s="4" t="s">
        <v>26</v>
      </c>
      <c r="R7" s="4" t="s">
        <v>27</v>
      </c>
      <c r="S7" s="4" t="s">
        <v>111</v>
      </c>
      <c r="T7" s="4" t="s">
        <v>24</v>
      </c>
      <c r="U7" s="4" t="s">
        <v>26</v>
      </c>
      <c r="V7" s="4" t="s">
        <v>27</v>
      </c>
      <c r="W7" s="4" t="s">
        <v>24</v>
      </c>
      <c r="X7" s="4" t="s">
        <v>26</v>
      </c>
      <c r="Y7" s="4" t="s">
        <v>27</v>
      </c>
      <c r="Z7" s="4" t="s">
        <v>111</v>
      </c>
      <c r="AA7" s="4" t="s">
        <v>24</v>
      </c>
      <c r="AB7" s="4" t="s">
        <v>26</v>
      </c>
      <c r="AC7" s="4" t="s">
        <v>27</v>
      </c>
      <c r="AD7" s="4" t="s">
        <v>24</v>
      </c>
      <c r="AE7" s="4" t="s">
        <v>26</v>
      </c>
      <c r="AF7" s="4" t="s">
        <v>27</v>
      </c>
      <c r="AG7" s="4" t="s">
        <v>111</v>
      </c>
      <c r="AH7" s="4" t="s">
        <v>24</v>
      </c>
      <c r="AI7" s="4" t="s">
        <v>26</v>
      </c>
      <c r="AJ7" s="4" t="s">
        <v>27</v>
      </c>
      <c r="AK7" s="4" t="s">
        <v>24</v>
      </c>
      <c r="AL7" s="4" t="s">
        <v>26</v>
      </c>
      <c r="AM7" s="4" t="s">
        <v>27</v>
      </c>
      <c r="AN7" s="4" t="s">
        <v>111</v>
      </c>
      <c r="AO7" s="4" t="s">
        <v>24</v>
      </c>
      <c r="AP7" s="4" t="s">
        <v>26</v>
      </c>
      <c r="AQ7" s="4" t="s">
        <v>27</v>
      </c>
      <c r="AR7" s="4" t="s">
        <v>24</v>
      </c>
      <c r="AS7" s="8" t="s">
        <v>26</v>
      </c>
      <c r="AT7" s="8" t="s">
        <v>27</v>
      </c>
      <c r="AU7" s="4" t="s">
        <v>111</v>
      </c>
      <c r="AV7" s="8" t="s">
        <v>24</v>
      </c>
      <c r="AW7" s="8" t="s">
        <v>26</v>
      </c>
      <c r="AX7" s="8" t="s">
        <v>27</v>
      </c>
      <c r="AY7" s="4" t="s">
        <v>24</v>
      </c>
      <c r="AZ7" s="4" t="s">
        <v>26</v>
      </c>
      <c r="BA7" s="4" t="s">
        <v>27</v>
      </c>
      <c r="BB7" s="4" t="s">
        <v>111</v>
      </c>
      <c r="BC7" s="4" t="s">
        <v>24</v>
      </c>
      <c r="BD7" s="4" t="s">
        <v>26</v>
      </c>
      <c r="BE7" s="4" t="s">
        <v>27</v>
      </c>
      <c r="BF7" s="8" t="s">
        <v>37</v>
      </c>
      <c r="BG7" s="8" t="s">
        <v>24</v>
      </c>
      <c r="BH7" s="8" t="s">
        <v>26</v>
      </c>
      <c r="BI7" s="8" t="s">
        <v>27</v>
      </c>
      <c r="BJ7" s="4" t="s">
        <v>111</v>
      </c>
      <c r="BK7" s="8" t="s">
        <v>24</v>
      </c>
      <c r="BL7" s="56" t="s">
        <v>26</v>
      </c>
      <c r="BM7" s="4" t="s">
        <v>27</v>
      </c>
    </row>
    <row r="8" spans="1:65" ht="12.75">
      <c r="A8" s="29"/>
      <c r="B8" s="5" t="s">
        <v>25</v>
      </c>
      <c r="C8" s="5" t="s">
        <v>25</v>
      </c>
      <c r="D8" s="5"/>
      <c r="E8" s="5" t="s">
        <v>109</v>
      </c>
      <c r="F8" s="5" t="s">
        <v>34</v>
      </c>
      <c r="G8" s="5" t="s">
        <v>34</v>
      </c>
      <c r="H8" s="5"/>
      <c r="I8" s="5" t="s">
        <v>25</v>
      </c>
      <c r="J8" s="5" t="s">
        <v>25</v>
      </c>
      <c r="K8" s="5"/>
      <c r="L8" s="5" t="s">
        <v>109</v>
      </c>
      <c r="M8" s="5" t="s">
        <v>34</v>
      </c>
      <c r="N8" s="5" t="s">
        <v>34</v>
      </c>
      <c r="O8" s="5"/>
      <c r="P8" s="5" t="s">
        <v>25</v>
      </c>
      <c r="Q8" s="5" t="s">
        <v>25</v>
      </c>
      <c r="R8" s="5"/>
      <c r="S8" s="5" t="s">
        <v>109</v>
      </c>
      <c r="T8" s="5" t="s">
        <v>34</v>
      </c>
      <c r="U8" s="5" t="s">
        <v>34</v>
      </c>
      <c r="V8" s="5"/>
      <c r="W8" s="5" t="s">
        <v>25</v>
      </c>
      <c r="X8" s="5" t="s">
        <v>25</v>
      </c>
      <c r="Y8" s="5"/>
      <c r="Z8" s="5" t="s">
        <v>109</v>
      </c>
      <c r="AA8" s="5" t="s">
        <v>34</v>
      </c>
      <c r="AB8" s="5" t="s">
        <v>34</v>
      </c>
      <c r="AC8" s="5"/>
      <c r="AD8" s="5" t="s">
        <v>25</v>
      </c>
      <c r="AE8" s="5" t="s">
        <v>25</v>
      </c>
      <c r="AF8" s="5"/>
      <c r="AG8" s="5" t="s">
        <v>109</v>
      </c>
      <c r="AH8" s="5" t="s">
        <v>34</v>
      </c>
      <c r="AI8" s="5" t="s">
        <v>34</v>
      </c>
      <c r="AJ8" s="5"/>
      <c r="AK8" s="5" t="s">
        <v>25</v>
      </c>
      <c r="AL8" s="5" t="s">
        <v>25</v>
      </c>
      <c r="AM8" s="5"/>
      <c r="AN8" s="5" t="s">
        <v>109</v>
      </c>
      <c r="AO8" s="5" t="s">
        <v>34</v>
      </c>
      <c r="AP8" s="5" t="s">
        <v>34</v>
      </c>
      <c r="AQ8" s="5"/>
      <c r="AR8" s="5" t="s">
        <v>25</v>
      </c>
      <c r="AS8" s="5" t="s">
        <v>25</v>
      </c>
      <c r="AT8" s="5"/>
      <c r="AU8" s="5" t="s">
        <v>109</v>
      </c>
      <c r="AV8" s="5" t="s">
        <v>34</v>
      </c>
      <c r="AW8" s="5" t="s">
        <v>34</v>
      </c>
      <c r="AX8" s="5"/>
      <c r="AY8" s="5" t="s">
        <v>25</v>
      </c>
      <c r="AZ8" s="5" t="s">
        <v>25</v>
      </c>
      <c r="BA8" s="5"/>
      <c r="BB8" s="5" t="s">
        <v>109</v>
      </c>
      <c r="BC8" s="5" t="s">
        <v>34</v>
      </c>
      <c r="BD8" s="5" t="s">
        <v>34</v>
      </c>
      <c r="BE8" s="5"/>
      <c r="BF8" s="5"/>
      <c r="BG8" s="5" t="s">
        <v>25</v>
      </c>
      <c r="BH8" s="5" t="s">
        <v>25</v>
      </c>
      <c r="BI8" s="5"/>
      <c r="BJ8" s="5" t="s">
        <v>109</v>
      </c>
      <c r="BK8" s="5" t="s">
        <v>34</v>
      </c>
      <c r="BL8" s="7" t="s">
        <v>34</v>
      </c>
      <c r="BM8" s="5"/>
    </row>
    <row r="9" spans="1:65" ht="18">
      <c r="A9" s="35" t="s">
        <v>2</v>
      </c>
      <c r="B9" s="36">
        <v>54</v>
      </c>
      <c r="C9" s="36">
        <v>88.9</v>
      </c>
      <c r="D9" s="36">
        <f>C9/B9*100</f>
        <v>164.62962962962965</v>
      </c>
      <c r="E9" s="36">
        <v>88.19444444444446</v>
      </c>
      <c r="F9" s="37">
        <v>23</v>
      </c>
      <c r="G9" s="36">
        <v>43.7</v>
      </c>
      <c r="H9" s="36">
        <f>G9/F9*100</f>
        <v>190</v>
      </c>
      <c r="I9" s="37">
        <v>64</v>
      </c>
      <c r="J9" s="37">
        <v>59.6</v>
      </c>
      <c r="K9" s="36">
        <f>J9/I9*100</f>
        <v>93.125</v>
      </c>
      <c r="L9" s="36">
        <v>59.30348258706468</v>
      </c>
      <c r="M9" s="37">
        <v>35</v>
      </c>
      <c r="N9" s="37">
        <v>32.5</v>
      </c>
      <c r="O9" s="36">
        <f>N9/M9*100</f>
        <v>92.85714285714286</v>
      </c>
      <c r="P9" s="36">
        <v>118</v>
      </c>
      <c r="Q9" s="36">
        <v>148.5</v>
      </c>
      <c r="R9" s="36">
        <f>Q9/P9*100</f>
        <v>125.84745762711864</v>
      </c>
      <c r="S9" s="36">
        <v>73.77049180327869</v>
      </c>
      <c r="T9" s="36">
        <v>58</v>
      </c>
      <c r="U9" s="36">
        <v>76.2</v>
      </c>
      <c r="V9" s="36">
        <f>U9/T9*100</f>
        <v>131.3793103448276</v>
      </c>
      <c r="W9" s="36">
        <v>8</v>
      </c>
      <c r="X9" s="36">
        <v>17.7</v>
      </c>
      <c r="Y9" s="37">
        <f>X9/W9*100</f>
        <v>221.25</v>
      </c>
      <c r="Z9" s="37">
        <v>210.71428571428567</v>
      </c>
      <c r="AA9" s="37">
        <v>4</v>
      </c>
      <c r="AB9" s="37">
        <v>10.6</v>
      </c>
      <c r="AC9" s="36">
        <f>AB9/AA9*100</f>
        <v>265</v>
      </c>
      <c r="AD9" s="36">
        <v>5</v>
      </c>
      <c r="AE9" s="36">
        <v>2.2</v>
      </c>
      <c r="AF9" s="36">
        <f>AE9/AD9*100</f>
        <v>44.00000000000001</v>
      </c>
      <c r="AG9" s="36">
        <v>244.44444444444446</v>
      </c>
      <c r="AH9" s="38">
        <v>2</v>
      </c>
      <c r="AI9" s="36">
        <v>1.7</v>
      </c>
      <c r="AJ9" s="36">
        <f>AI9/AH9*100</f>
        <v>85</v>
      </c>
      <c r="AK9" s="36">
        <v>13</v>
      </c>
      <c r="AL9" s="36">
        <v>19.9</v>
      </c>
      <c r="AM9" s="36">
        <f>AL9/AK9*100</f>
        <v>153.07692307692307</v>
      </c>
      <c r="AN9" s="36">
        <v>213.9784946236559</v>
      </c>
      <c r="AO9" s="36">
        <v>6</v>
      </c>
      <c r="AP9" s="36">
        <v>12.3</v>
      </c>
      <c r="AQ9" s="36">
        <f>AP9/AO9*100</f>
        <v>205.00000000000003</v>
      </c>
      <c r="AR9" s="36">
        <v>19305</v>
      </c>
      <c r="AS9" s="36">
        <v>19769</v>
      </c>
      <c r="AT9" s="36">
        <f>AS9/AR9*100</f>
        <v>102.4035224035224</v>
      </c>
      <c r="AU9" s="36">
        <v>104.16159827942172</v>
      </c>
      <c r="AV9" s="36">
        <v>9630</v>
      </c>
      <c r="AW9" s="36">
        <v>9700.3</v>
      </c>
      <c r="AX9" s="36">
        <f>AW9/AV9*100</f>
        <v>100.73001038421599</v>
      </c>
      <c r="AY9" s="36">
        <v>588</v>
      </c>
      <c r="AZ9" s="36">
        <v>656.7</v>
      </c>
      <c r="BA9" s="36">
        <f>AZ9/AY9*100</f>
        <v>111.68367346938777</v>
      </c>
      <c r="BB9" s="36">
        <v>124.75303951367782</v>
      </c>
      <c r="BC9" s="61">
        <v>300</v>
      </c>
      <c r="BD9" s="73">
        <v>359</v>
      </c>
      <c r="BE9" s="72">
        <f>BD9/BC9*100</f>
        <v>119.66666666666667</v>
      </c>
      <c r="BF9" s="40">
        <v>98.57358617217655</v>
      </c>
      <c r="BG9" s="41">
        <v>794.8</v>
      </c>
      <c r="BH9" s="41">
        <v>828.9</v>
      </c>
      <c r="BI9" s="42">
        <f>BH9/BG9*100</f>
        <v>104.29038751887268</v>
      </c>
      <c r="BJ9" s="42">
        <v>182.2158716201363</v>
      </c>
      <c r="BK9" s="41">
        <v>481.3</v>
      </c>
      <c r="BL9" s="41">
        <v>504.2</v>
      </c>
      <c r="BM9" s="73">
        <f>BL9/BK9*100</f>
        <v>104.75794722626219</v>
      </c>
    </row>
    <row r="10" spans="1:65" ht="18">
      <c r="A10" s="35" t="s">
        <v>3</v>
      </c>
      <c r="B10" s="36">
        <v>31</v>
      </c>
      <c r="C10" s="36">
        <v>66.9</v>
      </c>
      <c r="D10" s="36">
        <f aca="true" t="shared" si="0" ref="D10:D30">C10/B10*100</f>
        <v>215.80645161290323</v>
      </c>
      <c r="E10" s="36">
        <v>93.96067415730337</v>
      </c>
      <c r="F10" s="37">
        <v>16.5</v>
      </c>
      <c r="G10" s="36">
        <v>35.7</v>
      </c>
      <c r="H10" s="36">
        <f aca="true" t="shared" si="1" ref="H10:H30">G10/F10*100</f>
        <v>216.3636363636364</v>
      </c>
      <c r="I10" s="37">
        <v>117</v>
      </c>
      <c r="J10" s="37">
        <v>110.2</v>
      </c>
      <c r="K10" s="36">
        <f aca="true" t="shared" si="2" ref="K10:K30">J10/I10*100</f>
        <v>94.18803418803418</v>
      </c>
      <c r="L10" s="36">
        <v>60.98505810736027</v>
      </c>
      <c r="M10" s="37">
        <v>65</v>
      </c>
      <c r="N10" s="37">
        <v>56</v>
      </c>
      <c r="O10" s="36">
        <f aca="true" t="shared" si="3" ref="O10:O30">N10/M10*100</f>
        <v>86.15384615384616</v>
      </c>
      <c r="P10" s="36">
        <v>148</v>
      </c>
      <c r="Q10" s="36">
        <v>177.1</v>
      </c>
      <c r="R10" s="36">
        <f aca="true" t="shared" si="4" ref="R10:R30">Q10/P10*100</f>
        <v>119.66216216216216</v>
      </c>
      <c r="S10" s="36">
        <v>70.30567685589521</v>
      </c>
      <c r="T10" s="36">
        <v>81.5</v>
      </c>
      <c r="U10" s="36">
        <v>91.7</v>
      </c>
      <c r="V10" s="36">
        <f aca="true" t="shared" si="5" ref="V10:V30">U10/T10*100</f>
        <v>112.51533742331287</v>
      </c>
      <c r="W10" s="36">
        <v>4</v>
      </c>
      <c r="X10" s="36">
        <v>20.3</v>
      </c>
      <c r="Y10" s="37">
        <f aca="true" t="shared" si="6" ref="Y10:Y30">X10/W10*100</f>
        <v>507.5</v>
      </c>
      <c r="Z10" s="37">
        <v>6766.666666666666</v>
      </c>
      <c r="AA10" s="37">
        <v>1.5</v>
      </c>
      <c r="AB10" s="37">
        <v>12.1</v>
      </c>
      <c r="AC10" s="36">
        <f aca="true" t="shared" si="7" ref="AC10:AC30">AB10/AA10*100</f>
        <v>806.6666666666666</v>
      </c>
      <c r="AD10" s="36">
        <v>20</v>
      </c>
      <c r="AE10" s="36">
        <v>4.2</v>
      </c>
      <c r="AF10" s="36">
        <f aca="true" t="shared" si="8" ref="AF10:AF30">AE10/AD10*100</f>
        <v>21.000000000000004</v>
      </c>
      <c r="AG10" s="36">
        <v>15.498154981549817</v>
      </c>
      <c r="AH10" s="38">
        <v>10</v>
      </c>
      <c r="AI10" s="36">
        <v>3.8</v>
      </c>
      <c r="AJ10" s="36">
        <f aca="true" t="shared" si="9" ref="AJ10:AJ30">AI10/AH10*100</f>
        <v>38</v>
      </c>
      <c r="AK10" s="36">
        <v>24</v>
      </c>
      <c r="AL10" s="36">
        <v>24.5</v>
      </c>
      <c r="AM10" s="36">
        <f aca="true" t="shared" si="10" ref="AM10:AM30">AL10/AK10*100</f>
        <v>102.08333333333333</v>
      </c>
      <c r="AN10" s="36">
        <v>89.41605839416059</v>
      </c>
      <c r="AO10" s="36">
        <v>11.5</v>
      </c>
      <c r="AP10" s="36">
        <v>15.9</v>
      </c>
      <c r="AQ10" s="36">
        <f aca="true" t="shared" si="11" ref="AQ10:AQ30">AP10/AO10*100</f>
        <v>138.2608695652174</v>
      </c>
      <c r="AR10" s="36">
        <v>1898</v>
      </c>
      <c r="AS10" s="36">
        <v>1900.3</v>
      </c>
      <c r="AT10" s="36">
        <f aca="true" t="shared" si="12" ref="AT10:AT30">AS10/AR10*100</f>
        <v>100.12118018967332</v>
      </c>
      <c r="AU10" s="36">
        <v>102.02134220121759</v>
      </c>
      <c r="AV10" s="36">
        <v>941</v>
      </c>
      <c r="AW10" s="36">
        <v>943.3</v>
      </c>
      <c r="AX10" s="36">
        <f aca="true" t="shared" si="13" ref="AX10:AX30">AW10/AV10*100</f>
        <v>100.24442082890542</v>
      </c>
      <c r="AY10" s="36">
        <v>65</v>
      </c>
      <c r="AZ10" s="36">
        <v>91.4</v>
      </c>
      <c r="BA10" s="36">
        <f aca="true" t="shared" si="14" ref="BA10:BA30">AZ10/AY10*100</f>
        <v>140.61538461538464</v>
      </c>
      <c r="BB10" s="36">
        <v>222.3844282238443</v>
      </c>
      <c r="BC10" s="61">
        <v>36</v>
      </c>
      <c r="BD10" s="73">
        <v>34.9</v>
      </c>
      <c r="BE10" s="72">
        <f aca="true" t="shared" si="15" ref="BE10:BE30">BD10/BC10*100</f>
        <v>96.94444444444444</v>
      </c>
      <c r="BF10" s="40">
        <v>100</v>
      </c>
      <c r="BG10" s="41">
        <v>62.2</v>
      </c>
      <c r="BH10" s="41">
        <v>64.9</v>
      </c>
      <c r="BI10" s="42">
        <f aca="true" t="shared" si="16" ref="BI10:BI32">BH10/BG10*100</f>
        <v>104.34083601286174</v>
      </c>
      <c r="BJ10" s="42">
        <v>158.67970660146702</v>
      </c>
      <c r="BK10" s="37">
        <v>36.3</v>
      </c>
      <c r="BL10" s="37">
        <v>37.4</v>
      </c>
      <c r="BM10" s="73">
        <f aca="true" t="shared" si="17" ref="BM10:BM32">BL10/BK10*100</f>
        <v>103.03030303030303</v>
      </c>
    </row>
    <row r="11" spans="1:65" ht="18">
      <c r="A11" s="35" t="s">
        <v>4</v>
      </c>
      <c r="B11" s="36">
        <v>5</v>
      </c>
      <c r="C11" s="36">
        <v>11.7</v>
      </c>
      <c r="D11" s="36">
        <f t="shared" si="0"/>
        <v>234</v>
      </c>
      <c r="E11" s="36">
        <v>144.44444444444443</v>
      </c>
      <c r="F11" s="37">
        <v>3</v>
      </c>
      <c r="G11" s="36">
        <v>5</v>
      </c>
      <c r="H11" s="36"/>
      <c r="I11" s="37">
        <v>0</v>
      </c>
      <c r="J11" s="37">
        <v>0</v>
      </c>
      <c r="K11" s="36"/>
      <c r="L11" s="36"/>
      <c r="M11" s="37"/>
      <c r="N11" s="37"/>
      <c r="O11" s="36"/>
      <c r="P11" s="36">
        <v>5</v>
      </c>
      <c r="Q11" s="36">
        <v>11.7</v>
      </c>
      <c r="R11" s="36">
        <f t="shared" si="4"/>
        <v>234</v>
      </c>
      <c r="S11" s="36">
        <v>144.44444444444443</v>
      </c>
      <c r="T11" s="36">
        <v>3</v>
      </c>
      <c r="U11" s="36">
        <v>5</v>
      </c>
      <c r="V11" s="36">
        <f t="shared" si="5"/>
        <v>166.66666666666669</v>
      </c>
      <c r="W11" s="36">
        <v>3</v>
      </c>
      <c r="X11" s="36">
        <v>2</v>
      </c>
      <c r="Y11" s="37">
        <f t="shared" si="6"/>
        <v>66.66666666666666</v>
      </c>
      <c r="Z11" s="37">
        <v>64.51612903225806</v>
      </c>
      <c r="AA11" s="37">
        <v>1</v>
      </c>
      <c r="AB11" s="37"/>
      <c r="AC11" s="36">
        <f t="shared" si="7"/>
        <v>0</v>
      </c>
      <c r="AD11" s="36"/>
      <c r="AE11" s="36"/>
      <c r="AF11" s="36"/>
      <c r="AG11" s="36"/>
      <c r="AH11" s="38"/>
      <c r="AI11" s="36"/>
      <c r="AJ11" s="36"/>
      <c r="AK11" s="36">
        <v>3</v>
      </c>
      <c r="AL11" s="36">
        <v>2</v>
      </c>
      <c r="AM11" s="36">
        <f t="shared" si="10"/>
        <v>66.66666666666666</v>
      </c>
      <c r="AN11" s="36">
        <v>64.51612903225806</v>
      </c>
      <c r="AO11" s="36">
        <v>1</v>
      </c>
      <c r="AP11" s="36">
        <v>0</v>
      </c>
      <c r="AQ11" s="36">
        <f t="shared" si="11"/>
        <v>0</v>
      </c>
      <c r="AR11" s="36">
        <v>296</v>
      </c>
      <c r="AS11" s="36">
        <v>296.3</v>
      </c>
      <c r="AT11" s="36">
        <f t="shared" si="12"/>
        <v>100.10135135135137</v>
      </c>
      <c r="AU11" s="36">
        <v>96.05901284791727</v>
      </c>
      <c r="AV11" s="36">
        <v>145</v>
      </c>
      <c r="AW11" s="36">
        <v>145.3</v>
      </c>
      <c r="AX11" s="36">
        <f t="shared" si="13"/>
        <v>100.20689655172414</v>
      </c>
      <c r="AY11" s="36">
        <v>12</v>
      </c>
      <c r="AZ11" s="36">
        <v>12</v>
      </c>
      <c r="BA11" s="36">
        <f t="shared" si="14"/>
        <v>100</v>
      </c>
      <c r="BB11" s="36">
        <v>120</v>
      </c>
      <c r="BC11" s="61">
        <v>6</v>
      </c>
      <c r="BD11" s="73">
        <v>6</v>
      </c>
      <c r="BE11" s="72">
        <f t="shared" si="15"/>
        <v>100</v>
      </c>
      <c r="BF11" s="40">
        <v>101.01107366393838</v>
      </c>
      <c r="BG11" s="41">
        <v>18.6</v>
      </c>
      <c r="BH11" s="41">
        <v>19.2</v>
      </c>
      <c r="BI11" s="42">
        <f t="shared" si="16"/>
        <v>103.2258064516129</v>
      </c>
      <c r="BJ11" s="42">
        <v>182.85714285714286</v>
      </c>
      <c r="BK11" s="37">
        <v>16.8</v>
      </c>
      <c r="BL11" s="37">
        <v>17.3</v>
      </c>
      <c r="BM11" s="73">
        <f t="shared" si="17"/>
        <v>102.97619047619047</v>
      </c>
    </row>
    <row r="12" spans="1:65" ht="18">
      <c r="A12" s="35" t="s">
        <v>5</v>
      </c>
      <c r="B12" s="36">
        <v>11</v>
      </c>
      <c r="C12" s="36">
        <v>24.1</v>
      </c>
      <c r="D12" s="36">
        <f t="shared" si="0"/>
        <v>219.0909090909091</v>
      </c>
      <c r="E12" s="36">
        <v>88.6029411764706</v>
      </c>
      <c r="F12" s="37">
        <v>6</v>
      </c>
      <c r="G12" s="36">
        <v>12.2</v>
      </c>
      <c r="H12" s="36"/>
      <c r="I12" s="37">
        <v>0</v>
      </c>
      <c r="J12" s="37">
        <v>0</v>
      </c>
      <c r="K12" s="36"/>
      <c r="L12" s="36"/>
      <c r="M12" s="37"/>
      <c r="N12" s="37"/>
      <c r="O12" s="36"/>
      <c r="P12" s="36">
        <v>11</v>
      </c>
      <c r="Q12" s="36">
        <v>24.1</v>
      </c>
      <c r="R12" s="36">
        <f t="shared" si="4"/>
        <v>219.0909090909091</v>
      </c>
      <c r="S12" s="36">
        <v>88.6029411764706</v>
      </c>
      <c r="T12" s="36">
        <v>6</v>
      </c>
      <c r="U12" s="36">
        <v>12.2</v>
      </c>
      <c r="V12" s="36">
        <f t="shared" si="5"/>
        <v>203.33333333333331</v>
      </c>
      <c r="W12" s="36">
        <v>3</v>
      </c>
      <c r="X12" s="36">
        <v>3</v>
      </c>
      <c r="Y12" s="37">
        <f t="shared" si="6"/>
        <v>100</v>
      </c>
      <c r="Z12" s="37">
        <v>150</v>
      </c>
      <c r="AA12" s="37">
        <v>2</v>
      </c>
      <c r="AB12" s="37">
        <v>2</v>
      </c>
      <c r="AC12" s="36">
        <f t="shared" si="7"/>
        <v>100</v>
      </c>
      <c r="AD12" s="36"/>
      <c r="AE12" s="36"/>
      <c r="AF12" s="36"/>
      <c r="AG12" s="36"/>
      <c r="AH12" s="38"/>
      <c r="AI12" s="36"/>
      <c r="AJ12" s="36"/>
      <c r="AK12" s="36">
        <v>3</v>
      </c>
      <c r="AL12" s="36">
        <v>3</v>
      </c>
      <c r="AM12" s="36">
        <f t="shared" si="10"/>
        <v>100</v>
      </c>
      <c r="AN12" s="36">
        <v>150</v>
      </c>
      <c r="AO12" s="36">
        <v>2</v>
      </c>
      <c r="AP12" s="36">
        <v>2</v>
      </c>
      <c r="AQ12" s="36">
        <f t="shared" si="11"/>
        <v>100</v>
      </c>
      <c r="AR12" s="36">
        <v>285</v>
      </c>
      <c r="AS12" s="36">
        <v>285.2</v>
      </c>
      <c r="AT12" s="36">
        <f t="shared" si="12"/>
        <v>100.0701754385965</v>
      </c>
      <c r="AU12" s="36">
        <v>94.31666058172083</v>
      </c>
      <c r="AV12" s="36">
        <v>147</v>
      </c>
      <c r="AW12" s="36">
        <v>147.2</v>
      </c>
      <c r="AX12" s="36">
        <f t="shared" si="13"/>
        <v>100.13605442176869</v>
      </c>
      <c r="AY12" s="36">
        <v>16</v>
      </c>
      <c r="AZ12" s="36">
        <v>11</v>
      </c>
      <c r="BA12" s="36">
        <f t="shared" si="14"/>
        <v>68.75</v>
      </c>
      <c r="BB12" s="36">
        <v>137.5</v>
      </c>
      <c r="BC12" s="61">
        <v>8</v>
      </c>
      <c r="BD12" s="73">
        <v>5</v>
      </c>
      <c r="BE12" s="72">
        <f t="shared" si="15"/>
        <v>62.5</v>
      </c>
      <c r="BF12" s="40">
        <v>100</v>
      </c>
      <c r="BG12" s="41">
        <v>22.4</v>
      </c>
      <c r="BH12" s="41">
        <v>23.2</v>
      </c>
      <c r="BI12" s="42">
        <f t="shared" si="16"/>
        <v>103.57142857142858</v>
      </c>
      <c r="BJ12" s="42">
        <v>70.51671732522797</v>
      </c>
      <c r="BK12" s="37">
        <v>13.5</v>
      </c>
      <c r="BL12" s="37">
        <v>13.9</v>
      </c>
      <c r="BM12" s="73">
        <f t="shared" si="17"/>
        <v>102.96296296296296</v>
      </c>
    </row>
    <row r="13" spans="1:65" ht="18">
      <c r="A13" s="35" t="s">
        <v>6</v>
      </c>
      <c r="B13" s="36">
        <v>2</v>
      </c>
      <c r="C13" s="36">
        <v>2.8</v>
      </c>
      <c r="D13" s="36">
        <f t="shared" si="0"/>
        <v>140</v>
      </c>
      <c r="E13" s="36">
        <v>116.66666666666667</v>
      </c>
      <c r="F13" s="37">
        <v>1</v>
      </c>
      <c r="G13" s="36">
        <v>1.4</v>
      </c>
      <c r="H13" s="36">
        <f t="shared" si="1"/>
        <v>140</v>
      </c>
      <c r="I13" s="37">
        <v>368</v>
      </c>
      <c r="J13" s="37">
        <v>359.1</v>
      </c>
      <c r="K13" s="36">
        <f t="shared" si="2"/>
        <v>97.58152173913044</v>
      </c>
      <c r="L13" s="36">
        <v>89.88735919899875</v>
      </c>
      <c r="M13" s="37">
        <v>190</v>
      </c>
      <c r="N13" s="37">
        <v>172.2</v>
      </c>
      <c r="O13" s="36">
        <f t="shared" si="3"/>
        <v>90.63157894736842</v>
      </c>
      <c r="P13" s="36">
        <v>370</v>
      </c>
      <c r="Q13" s="36">
        <v>361.9</v>
      </c>
      <c r="R13" s="36">
        <f t="shared" si="4"/>
        <v>97.8108108108108</v>
      </c>
      <c r="S13" s="36">
        <v>90.04727544165216</v>
      </c>
      <c r="T13" s="36">
        <v>191</v>
      </c>
      <c r="U13" s="36">
        <v>173.6</v>
      </c>
      <c r="V13" s="36">
        <f t="shared" si="5"/>
        <v>90.89005235602093</v>
      </c>
      <c r="W13" s="36">
        <v>1</v>
      </c>
      <c r="X13" s="36">
        <v>1</v>
      </c>
      <c r="Y13" s="37">
        <f t="shared" si="6"/>
        <v>100</v>
      </c>
      <c r="Z13" s="37">
        <v>28.57142857142857</v>
      </c>
      <c r="AA13" s="37">
        <v>0.5</v>
      </c>
      <c r="AB13" s="37">
        <v>0.5</v>
      </c>
      <c r="AC13" s="36">
        <f t="shared" si="7"/>
        <v>100</v>
      </c>
      <c r="AD13" s="36">
        <v>27</v>
      </c>
      <c r="AE13" s="36">
        <v>38.8</v>
      </c>
      <c r="AF13" s="36">
        <f t="shared" si="8"/>
        <v>143.7037037037037</v>
      </c>
      <c r="AG13" s="36">
        <v>106.01092896174862</v>
      </c>
      <c r="AH13" s="38">
        <v>13</v>
      </c>
      <c r="AI13" s="36">
        <v>36.8</v>
      </c>
      <c r="AJ13" s="36">
        <f t="shared" si="9"/>
        <v>283.07692307692304</v>
      </c>
      <c r="AK13" s="36">
        <v>28</v>
      </c>
      <c r="AL13" s="36">
        <v>39.8</v>
      </c>
      <c r="AM13" s="36">
        <f t="shared" si="10"/>
        <v>142.14285714285714</v>
      </c>
      <c r="AN13" s="36">
        <v>99.25187032418951</v>
      </c>
      <c r="AO13" s="36">
        <v>13.5</v>
      </c>
      <c r="AP13" s="36">
        <v>37.3</v>
      </c>
      <c r="AQ13" s="36">
        <f t="shared" si="11"/>
        <v>276.29629629629625</v>
      </c>
      <c r="AR13" s="36">
        <v>1046</v>
      </c>
      <c r="AS13" s="36">
        <v>1047.2</v>
      </c>
      <c r="AT13" s="36">
        <f t="shared" si="12"/>
        <v>100.11472275334607</v>
      </c>
      <c r="AU13" s="36">
        <v>96.2689016201876</v>
      </c>
      <c r="AV13" s="36">
        <v>555</v>
      </c>
      <c r="AW13" s="36">
        <v>556.1</v>
      </c>
      <c r="AX13" s="36">
        <f t="shared" si="13"/>
        <v>100.1981981981982</v>
      </c>
      <c r="AY13" s="36">
        <v>36</v>
      </c>
      <c r="AZ13" s="36">
        <v>44.9</v>
      </c>
      <c r="BA13" s="36">
        <f t="shared" si="14"/>
        <v>124.72222222222223</v>
      </c>
      <c r="BB13" s="36">
        <v>106.9047619047619</v>
      </c>
      <c r="BC13" s="61">
        <v>19</v>
      </c>
      <c r="BD13" s="73">
        <v>23</v>
      </c>
      <c r="BE13" s="72">
        <f t="shared" si="15"/>
        <v>121.05263157894737</v>
      </c>
      <c r="BF13" s="40">
        <v>100.88179718664705</v>
      </c>
      <c r="BG13" s="41">
        <v>46.5</v>
      </c>
      <c r="BH13" s="41">
        <v>47.8</v>
      </c>
      <c r="BI13" s="42">
        <f t="shared" si="16"/>
        <v>102.79569892473117</v>
      </c>
      <c r="BJ13" s="42">
        <v>150.314465408805</v>
      </c>
      <c r="BK13" s="37">
        <v>32.9</v>
      </c>
      <c r="BL13" s="37">
        <v>33.9</v>
      </c>
      <c r="BM13" s="73">
        <f t="shared" si="17"/>
        <v>103.03951367781154</v>
      </c>
    </row>
    <row r="14" spans="1:65" ht="18">
      <c r="A14" s="35" t="s">
        <v>7</v>
      </c>
      <c r="B14" s="36">
        <v>4</v>
      </c>
      <c r="C14" s="36">
        <v>8.1</v>
      </c>
      <c r="D14" s="36">
        <f t="shared" si="0"/>
        <v>202.5</v>
      </c>
      <c r="E14" s="36">
        <v>66.39344262295081</v>
      </c>
      <c r="F14" s="37">
        <v>2</v>
      </c>
      <c r="G14" s="36">
        <v>4.2</v>
      </c>
      <c r="H14" s="36">
        <f t="shared" si="1"/>
        <v>210</v>
      </c>
      <c r="I14" s="37">
        <v>57</v>
      </c>
      <c r="J14" s="37">
        <v>58.1</v>
      </c>
      <c r="K14" s="36">
        <f t="shared" si="2"/>
        <v>101.92982456140352</v>
      </c>
      <c r="L14" s="36">
        <v>93.40836012861736</v>
      </c>
      <c r="M14" s="37">
        <v>32</v>
      </c>
      <c r="N14" s="37">
        <v>32</v>
      </c>
      <c r="O14" s="36">
        <f t="shared" si="3"/>
        <v>100</v>
      </c>
      <c r="P14" s="36">
        <v>61</v>
      </c>
      <c r="Q14" s="36">
        <v>66.2</v>
      </c>
      <c r="R14" s="36">
        <f t="shared" si="4"/>
        <v>108.52459016393443</v>
      </c>
      <c r="S14" s="36">
        <v>88.97849462365592</v>
      </c>
      <c r="T14" s="36">
        <v>34</v>
      </c>
      <c r="U14" s="36">
        <v>36.2</v>
      </c>
      <c r="V14" s="36">
        <f t="shared" si="5"/>
        <v>106.47058823529412</v>
      </c>
      <c r="W14" s="36">
        <v>2</v>
      </c>
      <c r="X14" s="36">
        <v>2</v>
      </c>
      <c r="Y14" s="37">
        <f t="shared" si="6"/>
        <v>100</v>
      </c>
      <c r="Z14" s="37">
        <v>100</v>
      </c>
      <c r="AA14" s="37">
        <v>1</v>
      </c>
      <c r="AB14" s="37">
        <v>1</v>
      </c>
      <c r="AC14" s="36">
        <f t="shared" si="7"/>
        <v>100</v>
      </c>
      <c r="AD14" s="36">
        <v>7</v>
      </c>
      <c r="AE14" s="36">
        <v>0</v>
      </c>
      <c r="AF14" s="36">
        <f t="shared" si="8"/>
        <v>0</v>
      </c>
      <c r="AG14" s="36">
        <v>0</v>
      </c>
      <c r="AH14" s="38">
        <v>2</v>
      </c>
      <c r="AI14" s="36"/>
      <c r="AJ14" s="36">
        <f t="shared" si="9"/>
        <v>0</v>
      </c>
      <c r="AK14" s="36">
        <v>9</v>
      </c>
      <c r="AL14" s="36">
        <v>2</v>
      </c>
      <c r="AM14" s="36">
        <f t="shared" si="10"/>
        <v>22.22222222222222</v>
      </c>
      <c r="AN14" s="36">
        <v>22.22222222222222</v>
      </c>
      <c r="AO14" s="36">
        <v>3</v>
      </c>
      <c r="AP14" s="36">
        <v>1</v>
      </c>
      <c r="AQ14" s="36">
        <f t="shared" si="11"/>
        <v>33.33333333333333</v>
      </c>
      <c r="AR14" s="36">
        <v>621</v>
      </c>
      <c r="AS14" s="36">
        <v>622.2</v>
      </c>
      <c r="AT14" s="36">
        <f t="shared" si="12"/>
        <v>100.19323671497584</v>
      </c>
      <c r="AU14" s="36">
        <v>88.3278607537254</v>
      </c>
      <c r="AV14" s="36">
        <v>356</v>
      </c>
      <c r="AW14" s="36">
        <v>357</v>
      </c>
      <c r="AX14" s="36">
        <f t="shared" si="13"/>
        <v>100.2808988764045</v>
      </c>
      <c r="AY14" s="36">
        <v>30</v>
      </c>
      <c r="AZ14" s="36">
        <v>39</v>
      </c>
      <c r="BA14" s="36">
        <f t="shared" si="14"/>
        <v>130</v>
      </c>
      <c r="BB14" s="36">
        <v>120</v>
      </c>
      <c r="BC14" s="61">
        <v>19</v>
      </c>
      <c r="BD14" s="73">
        <v>17.5</v>
      </c>
      <c r="BE14" s="72">
        <f t="shared" si="15"/>
        <v>92.10526315789474</v>
      </c>
      <c r="BF14" s="40">
        <v>91.81358270734326</v>
      </c>
      <c r="BG14" s="41">
        <v>58.8</v>
      </c>
      <c r="BH14" s="41">
        <v>62.9</v>
      </c>
      <c r="BI14" s="42">
        <f t="shared" si="16"/>
        <v>106.97278911564626</v>
      </c>
      <c r="BJ14" s="42">
        <v>104.83333333333333</v>
      </c>
      <c r="BK14" s="37">
        <v>15.8</v>
      </c>
      <c r="BL14" s="37">
        <v>16.8</v>
      </c>
      <c r="BM14" s="73">
        <f t="shared" si="17"/>
        <v>106.32911392405062</v>
      </c>
    </row>
    <row r="15" spans="1:65" ht="18">
      <c r="A15" s="35" t="s">
        <v>8</v>
      </c>
      <c r="B15" s="36">
        <v>31</v>
      </c>
      <c r="C15" s="36">
        <v>38</v>
      </c>
      <c r="D15" s="36">
        <f t="shared" si="0"/>
        <v>122.58064516129032</v>
      </c>
      <c r="E15" s="36">
        <v>108.88252148997135</v>
      </c>
      <c r="F15" s="37">
        <v>16</v>
      </c>
      <c r="G15" s="36">
        <v>16.9</v>
      </c>
      <c r="H15" s="36">
        <f t="shared" si="1"/>
        <v>105.62499999999999</v>
      </c>
      <c r="I15" s="37">
        <v>112</v>
      </c>
      <c r="J15" s="37">
        <v>108.8</v>
      </c>
      <c r="K15" s="36">
        <f t="shared" si="2"/>
        <v>97.14285714285714</v>
      </c>
      <c r="L15" s="36">
        <v>90.66666666666666</v>
      </c>
      <c r="M15" s="37">
        <v>58</v>
      </c>
      <c r="N15" s="37">
        <v>53</v>
      </c>
      <c r="O15" s="36">
        <f t="shared" si="3"/>
        <v>91.37931034482759</v>
      </c>
      <c r="P15" s="36">
        <v>143</v>
      </c>
      <c r="Q15" s="36">
        <v>146.8</v>
      </c>
      <c r="R15" s="36">
        <f t="shared" si="4"/>
        <v>102.65734265734268</v>
      </c>
      <c r="S15" s="36">
        <v>94.770819883796</v>
      </c>
      <c r="T15" s="36">
        <v>74</v>
      </c>
      <c r="U15" s="36">
        <v>69.9</v>
      </c>
      <c r="V15" s="36">
        <f t="shared" si="5"/>
        <v>94.45945945945947</v>
      </c>
      <c r="W15" s="36">
        <v>4</v>
      </c>
      <c r="X15" s="36">
        <v>11.1</v>
      </c>
      <c r="Y15" s="37">
        <f t="shared" si="6"/>
        <v>277.5</v>
      </c>
      <c r="Z15" s="37">
        <v>144.15584415584414</v>
      </c>
      <c r="AA15" s="37">
        <v>2</v>
      </c>
      <c r="AB15" s="37">
        <v>8</v>
      </c>
      <c r="AC15" s="36">
        <f t="shared" si="7"/>
        <v>400</v>
      </c>
      <c r="AD15" s="36">
        <v>5</v>
      </c>
      <c r="AE15" s="36">
        <v>7.2</v>
      </c>
      <c r="AF15" s="36">
        <f t="shared" si="8"/>
        <v>144</v>
      </c>
      <c r="AG15" s="36"/>
      <c r="AH15" s="38">
        <v>2</v>
      </c>
      <c r="AI15" s="36">
        <v>4.5</v>
      </c>
      <c r="AJ15" s="36">
        <f t="shared" si="9"/>
        <v>225</v>
      </c>
      <c r="AK15" s="36">
        <v>9</v>
      </c>
      <c r="AL15" s="36">
        <v>18.3</v>
      </c>
      <c r="AM15" s="36">
        <f t="shared" si="10"/>
        <v>203.33333333333331</v>
      </c>
      <c r="AN15" s="36">
        <v>237.66233766233768</v>
      </c>
      <c r="AO15" s="36">
        <v>4</v>
      </c>
      <c r="AP15" s="36">
        <v>12.5</v>
      </c>
      <c r="AQ15" s="36">
        <f t="shared" si="11"/>
        <v>312.5</v>
      </c>
      <c r="AR15" s="36">
        <v>29159</v>
      </c>
      <c r="AS15" s="36">
        <v>29182.6</v>
      </c>
      <c r="AT15" s="36">
        <f t="shared" si="12"/>
        <v>100.08093556020438</v>
      </c>
      <c r="AU15" s="36">
        <v>94.15753079594879</v>
      </c>
      <c r="AV15" s="36">
        <v>15249</v>
      </c>
      <c r="AW15" s="36">
        <v>15270.7</v>
      </c>
      <c r="AX15" s="36">
        <f t="shared" si="13"/>
        <v>100.14230441340418</v>
      </c>
      <c r="AY15" s="36">
        <v>279</v>
      </c>
      <c r="AZ15" s="36">
        <v>197.9</v>
      </c>
      <c r="BA15" s="36">
        <f t="shared" si="14"/>
        <v>70.93189964157706</v>
      </c>
      <c r="BB15" s="36">
        <v>68.57241857241856</v>
      </c>
      <c r="BC15" s="61">
        <v>130</v>
      </c>
      <c r="BD15" s="73">
        <v>104.6</v>
      </c>
      <c r="BE15" s="72">
        <f t="shared" si="15"/>
        <v>80.46153846153847</v>
      </c>
      <c r="BF15" s="40">
        <v>100.47169811320754</v>
      </c>
      <c r="BG15" s="41">
        <v>288.7</v>
      </c>
      <c r="BH15" s="41">
        <v>295.9</v>
      </c>
      <c r="BI15" s="42">
        <f t="shared" si="16"/>
        <v>102.49393834430205</v>
      </c>
      <c r="BJ15" s="42">
        <v>165.49217002237134</v>
      </c>
      <c r="BK15" s="37">
        <v>157.3</v>
      </c>
      <c r="BL15" s="37">
        <v>157.4</v>
      </c>
      <c r="BM15" s="73">
        <f t="shared" si="17"/>
        <v>100.06357279084553</v>
      </c>
    </row>
    <row r="16" spans="1:65" ht="18">
      <c r="A16" s="35" t="s">
        <v>9</v>
      </c>
      <c r="B16" s="36">
        <v>5</v>
      </c>
      <c r="C16" s="36">
        <v>16.7</v>
      </c>
      <c r="D16" s="36">
        <f t="shared" si="0"/>
        <v>334</v>
      </c>
      <c r="E16" s="36">
        <v>149.10714285714286</v>
      </c>
      <c r="F16" s="37">
        <v>3</v>
      </c>
      <c r="G16" s="36">
        <v>7.7</v>
      </c>
      <c r="H16" s="36">
        <f t="shared" si="1"/>
        <v>256.6666666666667</v>
      </c>
      <c r="I16" s="37">
        <v>4</v>
      </c>
      <c r="J16" s="37">
        <v>2.9</v>
      </c>
      <c r="K16" s="36">
        <f t="shared" si="2"/>
        <v>72.5</v>
      </c>
      <c r="L16" s="36">
        <v>13.425925925925924</v>
      </c>
      <c r="M16" s="37">
        <v>3</v>
      </c>
      <c r="N16" s="37">
        <v>2.9</v>
      </c>
      <c r="O16" s="36">
        <f t="shared" si="3"/>
        <v>96.66666666666667</v>
      </c>
      <c r="P16" s="36">
        <v>9</v>
      </c>
      <c r="Q16" s="36">
        <v>19.6</v>
      </c>
      <c r="R16" s="36">
        <f t="shared" si="4"/>
        <v>217.7777777777778</v>
      </c>
      <c r="S16" s="36">
        <v>59.756097560975604</v>
      </c>
      <c r="T16" s="36">
        <v>6</v>
      </c>
      <c r="U16" s="36">
        <v>10.6</v>
      </c>
      <c r="V16" s="36">
        <f t="shared" si="5"/>
        <v>176.66666666666666</v>
      </c>
      <c r="W16" s="36">
        <v>1</v>
      </c>
      <c r="X16" s="36">
        <v>2</v>
      </c>
      <c r="Y16" s="37">
        <f t="shared" si="6"/>
        <v>200</v>
      </c>
      <c r="Z16" s="37">
        <v>200</v>
      </c>
      <c r="AA16" s="37">
        <v>0.5</v>
      </c>
      <c r="AB16" s="37"/>
      <c r="AC16" s="36">
        <f t="shared" si="7"/>
        <v>0</v>
      </c>
      <c r="AD16" s="36"/>
      <c r="AE16" s="36"/>
      <c r="AF16" s="36"/>
      <c r="AG16" s="36"/>
      <c r="AH16" s="38"/>
      <c r="AI16" s="36"/>
      <c r="AJ16" s="36"/>
      <c r="AK16" s="36">
        <v>1</v>
      </c>
      <c r="AL16" s="36">
        <v>2</v>
      </c>
      <c r="AM16" s="36">
        <f t="shared" si="10"/>
        <v>200</v>
      </c>
      <c r="AN16" s="36">
        <v>200</v>
      </c>
      <c r="AO16" s="36">
        <v>0.5</v>
      </c>
      <c r="AP16" s="36">
        <v>0</v>
      </c>
      <c r="AQ16" s="36">
        <f t="shared" si="11"/>
        <v>0</v>
      </c>
      <c r="AR16" s="36">
        <v>239</v>
      </c>
      <c r="AS16" s="36">
        <v>239.2</v>
      </c>
      <c r="AT16" s="36">
        <f t="shared" si="12"/>
        <v>100.08368200836819</v>
      </c>
      <c r="AU16" s="36">
        <v>93.31337862621172</v>
      </c>
      <c r="AV16" s="36">
        <v>142</v>
      </c>
      <c r="AW16" s="36">
        <v>142.2</v>
      </c>
      <c r="AX16" s="36">
        <f t="shared" si="13"/>
        <v>100.14084507042253</v>
      </c>
      <c r="AY16" s="36">
        <v>7</v>
      </c>
      <c r="AZ16" s="36">
        <v>5</v>
      </c>
      <c r="BA16" s="36">
        <f t="shared" si="14"/>
        <v>71.42857142857143</v>
      </c>
      <c r="BB16" s="36">
        <v>76.92307692307693</v>
      </c>
      <c r="BC16" s="61">
        <v>5</v>
      </c>
      <c r="BD16" s="73">
        <v>4</v>
      </c>
      <c r="BE16" s="72">
        <f t="shared" si="15"/>
        <v>80</v>
      </c>
      <c r="BF16" s="40">
        <v>100</v>
      </c>
      <c r="BG16" s="41">
        <v>9.2</v>
      </c>
      <c r="BH16" s="41">
        <v>9.6</v>
      </c>
      <c r="BI16" s="42">
        <f t="shared" si="16"/>
        <v>104.34782608695652</v>
      </c>
      <c r="BJ16" s="42">
        <v>102.1276595744681</v>
      </c>
      <c r="BK16" s="37">
        <v>8.5</v>
      </c>
      <c r="BL16" s="37">
        <v>8.8</v>
      </c>
      <c r="BM16" s="73">
        <f t="shared" si="17"/>
        <v>103.5294117647059</v>
      </c>
    </row>
    <row r="17" spans="1:65" ht="18">
      <c r="A17" s="35" t="s">
        <v>10</v>
      </c>
      <c r="B17" s="36">
        <v>5</v>
      </c>
      <c r="C17" s="36">
        <v>6.9</v>
      </c>
      <c r="D17" s="36">
        <f t="shared" si="0"/>
        <v>138</v>
      </c>
      <c r="E17" s="36">
        <v>86.25</v>
      </c>
      <c r="F17" s="37">
        <v>3</v>
      </c>
      <c r="G17" s="36">
        <v>3.6</v>
      </c>
      <c r="H17" s="36"/>
      <c r="I17" s="37">
        <v>0</v>
      </c>
      <c r="J17" s="37">
        <v>0</v>
      </c>
      <c r="K17" s="36"/>
      <c r="L17" s="36"/>
      <c r="M17" s="37"/>
      <c r="N17" s="37"/>
      <c r="O17" s="36"/>
      <c r="P17" s="36">
        <v>5</v>
      </c>
      <c r="Q17" s="36">
        <v>6.9</v>
      </c>
      <c r="R17" s="36">
        <f t="shared" si="4"/>
        <v>138</v>
      </c>
      <c r="S17" s="36">
        <v>86.25</v>
      </c>
      <c r="T17" s="36">
        <v>3</v>
      </c>
      <c r="U17" s="36">
        <v>3.6</v>
      </c>
      <c r="V17" s="36">
        <f t="shared" si="5"/>
        <v>120</v>
      </c>
      <c r="W17" s="36">
        <v>2</v>
      </c>
      <c r="X17" s="36">
        <v>2</v>
      </c>
      <c r="Y17" s="37">
        <f t="shared" si="6"/>
        <v>100</v>
      </c>
      <c r="Z17" s="37">
        <v>32.786885245901644</v>
      </c>
      <c r="AA17" s="37">
        <v>1</v>
      </c>
      <c r="AB17" s="37">
        <v>1</v>
      </c>
      <c r="AC17" s="36">
        <f t="shared" si="7"/>
        <v>100</v>
      </c>
      <c r="AD17" s="36"/>
      <c r="AE17" s="36"/>
      <c r="AF17" s="36"/>
      <c r="AG17" s="36"/>
      <c r="AH17" s="38"/>
      <c r="AI17" s="36"/>
      <c r="AJ17" s="36"/>
      <c r="AK17" s="36">
        <v>2</v>
      </c>
      <c r="AL17" s="36">
        <v>2</v>
      </c>
      <c r="AM17" s="36">
        <f t="shared" si="10"/>
        <v>100</v>
      </c>
      <c r="AN17" s="36">
        <v>32.786885245901644</v>
      </c>
      <c r="AO17" s="36">
        <v>1</v>
      </c>
      <c r="AP17" s="36">
        <v>1</v>
      </c>
      <c r="AQ17" s="36">
        <f t="shared" si="11"/>
        <v>100</v>
      </c>
      <c r="AR17" s="36">
        <v>223</v>
      </c>
      <c r="AS17" s="36">
        <v>223.4</v>
      </c>
      <c r="AT17" s="36">
        <f t="shared" si="12"/>
        <v>100.17937219730942</v>
      </c>
      <c r="AU17" s="36">
        <v>74.10373620821332</v>
      </c>
      <c r="AV17" s="36">
        <v>133</v>
      </c>
      <c r="AW17" s="36">
        <v>133.2</v>
      </c>
      <c r="AX17" s="36">
        <f t="shared" si="13"/>
        <v>100.15037593984961</v>
      </c>
      <c r="AY17" s="36">
        <v>12</v>
      </c>
      <c r="AZ17" s="36">
        <v>12.4</v>
      </c>
      <c r="BA17" s="36">
        <f t="shared" si="14"/>
        <v>103.33333333333334</v>
      </c>
      <c r="BB17" s="36">
        <v>68.88888888888889</v>
      </c>
      <c r="BC17" s="61">
        <v>7</v>
      </c>
      <c r="BD17" s="73">
        <v>7</v>
      </c>
      <c r="BE17" s="72">
        <f t="shared" si="15"/>
        <v>100</v>
      </c>
      <c r="BF17" s="40">
        <v>100</v>
      </c>
      <c r="BG17" s="41">
        <v>29.7</v>
      </c>
      <c r="BH17" s="41">
        <v>30.7</v>
      </c>
      <c r="BI17" s="42">
        <f t="shared" si="16"/>
        <v>103.36700336700338</v>
      </c>
      <c r="BJ17" s="42">
        <v>225.73529411764704</v>
      </c>
      <c r="BK17" s="37">
        <v>26.1</v>
      </c>
      <c r="BL17" s="37">
        <v>26.9</v>
      </c>
      <c r="BM17" s="73">
        <f t="shared" si="17"/>
        <v>103.06513409961684</v>
      </c>
    </row>
    <row r="18" spans="1:65" ht="18">
      <c r="A18" s="35" t="s">
        <v>11</v>
      </c>
      <c r="B18" s="36">
        <v>8</v>
      </c>
      <c r="C18" s="36">
        <v>10.3</v>
      </c>
      <c r="D18" s="36">
        <f t="shared" si="0"/>
        <v>128.75</v>
      </c>
      <c r="E18" s="36">
        <v>46.60633484162896</v>
      </c>
      <c r="F18" s="37">
        <v>5</v>
      </c>
      <c r="G18" s="36">
        <v>5.2</v>
      </c>
      <c r="H18" s="36">
        <f t="shared" si="1"/>
        <v>104</v>
      </c>
      <c r="I18" s="37">
        <v>303</v>
      </c>
      <c r="J18" s="37">
        <v>324.8</v>
      </c>
      <c r="K18" s="36">
        <f t="shared" si="2"/>
        <v>107.19471947194721</v>
      </c>
      <c r="L18" s="36">
        <v>92.29894856493321</v>
      </c>
      <c r="M18" s="37">
        <v>155</v>
      </c>
      <c r="N18" s="37">
        <v>166.1</v>
      </c>
      <c r="O18" s="36">
        <f t="shared" si="3"/>
        <v>107.16129032258064</v>
      </c>
      <c r="P18" s="36">
        <v>311</v>
      </c>
      <c r="Q18" s="36">
        <v>335.1</v>
      </c>
      <c r="R18" s="36">
        <f t="shared" si="4"/>
        <v>107.7491961414791</v>
      </c>
      <c r="S18" s="36">
        <v>89.59893048128342</v>
      </c>
      <c r="T18" s="36">
        <v>160</v>
      </c>
      <c r="U18" s="36">
        <v>171.3</v>
      </c>
      <c r="V18" s="36">
        <f t="shared" si="5"/>
        <v>107.06250000000001</v>
      </c>
      <c r="W18" s="36">
        <v>2</v>
      </c>
      <c r="X18" s="36">
        <v>2.9</v>
      </c>
      <c r="Y18" s="37">
        <f t="shared" si="6"/>
        <v>145</v>
      </c>
      <c r="Z18" s="37">
        <v>725</v>
      </c>
      <c r="AA18" s="37">
        <v>1</v>
      </c>
      <c r="AB18" s="37">
        <v>1.5</v>
      </c>
      <c r="AC18" s="36">
        <f t="shared" si="7"/>
        <v>150</v>
      </c>
      <c r="AD18" s="36">
        <v>18</v>
      </c>
      <c r="AE18" s="36">
        <v>26.2</v>
      </c>
      <c r="AF18" s="36">
        <f t="shared" si="8"/>
        <v>145.55555555555554</v>
      </c>
      <c r="AG18" s="36">
        <v>112.44635193133045</v>
      </c>
      <c r="AH18" s="38">
        <v>9</v>
      </c>
      <c r="AI18" s="36">
        <v>22.7</v>
      </c>
      <c r="AJ18" s="36">
        <f t="shared" si="9"/>
        <v>252.22222222222223</v>
      </c>
      <c r="AK18" s="36">
        <v>20</v>
      </c>
      <c r="AL18" s="36">
        <v>29.1</v>
      </c>
      <c r="AM18" s="36">
        <f t="shared" si="10"/>
        <v>145.5</v>
      </c>
      <c r="AN18" s="36">
        <v>122.78481012658229</v>
      </c>
      <c r="AO18" s="36">
        <v>10</v>
      </c>
      <c r="AP18" s="36">
        <v>24.2</v>
      </c>
      <c r="AQ18" s="36">
        <f t="shared" si="11"/>
        <v>242</v>
      </c>
      <c r="AR18" s="36">
        <v>700</v>
      </c>
      <c r="AS18" s="36">
        <v>700.4</v>
      </c>
      <c r="AT18" s="36">
        <f t="shared" si="12"/>
        <v>100.05714285714285</v>
      </c>
      <c r="AU18" s="36">
        <v>83.10538679055304</v>
      </c>
      <c r="AV18" s="36">
        <v>404</v>
      </c>
      <c r="AW18" s="36">
        <v>404.1</v>
      </c>
      <c r="AX18" s="36">
        <f t="shared" si="13"/>
        <v>100.02475247524754</v>
      </c>
      <c r="AY18" s="36">
        <v>25</v>
      </c>
      <c r="AZ18" s="36">
        <v>28.9</v>
      </c>
      <c r="BA18" s="36">
        <f t="shared" si="14"/>
        <v>115.6</v>
      </c>
      <c r="BB18" s="36">
        <v>87.57575757575758</v>
      </c>
      <c r="BC18" s="61">
        <v>14</v>
      </c>
      <c r="BD18" s="73">
        <v>16</v>
      </c>
      <c r="BE18" s="72">
        <f t="shared" si="15"/>
        <v>114.28571428571428</v>
      </c>
      <c r="BF18" s="40">
        <v>108.25680124761739</v>
      </c>
      <c r="BG18" s="41">
        <v>50.1</v>
      </c>
      <c r="BH18" s="41">
        <v>52</v>
      </c>
      <c r="BI18" s="42">
        <f t="shared" si="16"/>
        <v>103.79241516966067</v>
      </c>
      <c r="BJ18" s="42">
        <v>101.16731517509727</v>
      </c>
      <c r="BK18" s="37">
        <v>24.1</v>
      </c>
      <c r="BL18" s="37">
        <v>24.9</v>
      </c>
      <c r="BM18" s="73">
        <f t="shared" si="17"/>
        <v>103.31950207468878</v>
      </c>
    </row>
    <row r="19" spans="1:65" ht="18">
      <c r="A19" s="35" t="s">
        <v>12</v>
      </c>
      <c r="B19" s="36">
        <v>7</v>
      </c>
      <c r="C19" s="36">
        <v>10.3</v>
      </c>
      <c r="D19" s="36">
        <f t="shared" si="0"/>
        <v>147.14285714285717</v>
      </c>
      <c r="E19" s="36">
        <v>103</v>
      </c>
      <c r="F19" s="37">
        <v>4</v>
      </c>
      <c r="G19" s="36">
        <v>5.3</v>
      </c>
      <c r="H19" s="36">
        <f t="shared" si="1"/>
        <v>132.5</v>
      </c>
      <c r="I19" s="37">
        <v>5</v>
      </c>
      <c r="J19" s="37">
        <v>9.6</v>
      </c>
      <c r="K19" s="36">
        <f t="shared" si="2"/>
        <v>192</v>
      </c>
      <c r="L19" s="36"/>
      <c r="M19" s="43">
        <v>3</v>
      </c>
      <c r="N19" s="43">
        <v>5.4</v>
      </c>
      <c r="O19" s="36">
        <f t="shared" si="3"/>
        <v>180</v>
      </c>
      <c r="P19" s="36">
        <v>12</v>
      </c>
      <c r="Q19" s="36">
        <v>19.9</v>
      </c>
      <c r="R19" s="36">
        <f t="shared" si="4"/>
        <v>165.83333333333331</v>
      </c>
      <c r="S19" s="36">
        <v>88.05309734513274</v>
      </c>
      <c r="T19" s="36">
        <v>7</v>
      </c>
      <c r="U19" s="36">
        <v>10.7</v>
      </c>
      <c r="V19" s="36">
        <f t="shared" si="5"/>
        <v>152.85714285714283</v>
      </c>
      <c r="W19" s="36">
        <v>2</v>
      </c>
      <c r="X19" s="36">
        <v>3.2</v>
      </c>
      <c r="Y19" s="37">
        <f t="shared" si="6"/>
        <v>160</v>
      </c>
      <c r="Z19" s="37">
        <v>246.15384615384616</v>
      </c>
      <c r="AA19" s="37">
        <v>1</v>
      </c>
      <c r="AB19" s="37">
        <v>1.2</v>
      </c>
      <c r="AC19" s="36">
        <f t="shared" si="7"/>
        <v>120</v>
      </c>
      <c r="AD19" s="36">
        <v>770</v>
      </c>
      <c r="AE19" s="36">
        <v>807.7</v>
      </c>
      <c r="AF19" s="36">
        <f t="shared" si="8"/>
        <v>104.89610389610391</v>
      </c>
      <c r="AG19" s="36">
        <v>101.96944830198207</v>
      </c>
      <c r="AH19" s="44">
        <v>450</v>
      </c>
      <c r="AI19" s="36">
        <v>356.6</v>
      </c>
      <c r="AJ19" s="36">
        <f t="shared" si="9"/>
        <v>79.24444444444445</v>
      </c>
      <c r="AK19" s="36">
        <v>772</v>
      </c>
      <c r="AL19" s="36">
        <v>810.9</v>
      </c>
      <c r="AM19" s="36">
        <f t="shared" si="10"/>
        <v>105.03886010362693</v>
      </c>
      <c r="AN19" s="36">
        <v>102.2056970002521</v>
      </c>
      <c r="AO19" s="36">
        <v>451</v>
      </c>
      <c r="AP19" s="36">
        <v>357.8</v>
      </c>
      <c r="AQ19" s="36">
        <f t="shared" si="11"/>
        <v>79.33481152993348</v>
      </c>
      <c r="AR19" s="36">
        <v>1105</v>
      </c>
      <c r="AS19" s="36">
        <v>1105.2</v>
      </c>
      <c r="AT19" s="36">
        <f t="shared" si="12"/>
        <v>100.01809954751131</v>
      </c>
      <c r="AU19" s="36">
        <v>96.95569640508069</v>
      </c>
      <c r="AV19" s="36">
        <v>616</v>
      </c>
      <c r="AW19" s="36">
        <v>616.1</v>
      </c>
      <c r="AX19" s="36">
        <f t="shared" si="13"/>
        <v>100.01623376623377</v>
      </c>
      <c r="AY19" s="36">
        <v>16</v>
      </c>
      <c r="AZ19" s="36">
        <v>37.5</v>
      </c>
      <c r="BA19" s="36">
        <f t="shared" si="14"/>
        <v>234.375</v>
      </c>
      <c r="BB19" s="36">
        <v>234.375</v>
      </c>
      <c r="BC19" s="61">
        <v>8</v>
      </c>
      <c r="BD19" s="73">
        <v>17.5</v>
      </c>
      <c r="BE19" s="72">
        <f t="shared" si="15"/>
        <v>218.75</v>
      </c>
      <c r="BF19" s="40">
        <v>106.11061689008865</v>
      </c>
      <c r="BG19" s="41">
        <v>105.7</v>
      </c>
      <c r="BH19" s="41">
        <v>111.9</v>
      </c>
      <c r="BI19" s="42">
        <f t="shared" si="16"/>
        <v>105.86565752128666</v>
      </c>
      <c r="BJ19" s="42">
        <v>210.33834586466168</v>
      </c>
      <c r="BK19" s="37">
        <v>71.7</v>
      </c>
      <c r="BL19" s="37">
        <v>75</v>
      </c>
      <c r="BM19" s="73">
        <f t="shared" si="17"/>
        <v>104.60251046025104</v>
      </c>
    </row>
    <row r="20" spans="1:65" ht="18">
      <c r="A20" s="35" t="s">
        <v>13</v>
      </c>
      <c r="B20" s="36">
        <v>14</v>
      </c>
      <c r="C20" s="36">
        <v>15</v>
      </c>
      <c r="D20" s="36">
        <f t="shared" si="0"/>
        <v>107.14285714285714</v>
      </c>
      <c r="E20" s="36">
        <v>58.82352941176471</v>
      </c>
      <c r="F20" s="37">
        <v>8</v>
      </c>
      <c r="G20" s="36">
        <v>9</v>
      </c>
      <c r="H20" s="36"/>
      <c r="I20" s="37">
        <v>0</v>
      </c>
      <c r="J20" s="37">
        <v>0</v>
      </c>
      <c r="K20" s="36"/>
      <c r="L20" s="36"/>
      <c r="M20" s="37"/>
      <c r="N20" s="37"/>
      <c r="O20" s="36"/>
      <c r="P20" s="36">
        <v>14</v>
      </c>
      <c r="Q20" s="36">
        <v>15</v>
      </c>
      <c r="R20" s="36">
        <f t="shared" si="4"/>
        <v>107.14285714285714</v>
      </c>
      <c r="S20" s="36">
        <v>58.82352941176471</v>
      </c>
      <c r="T20" s="36">
        <v>8</v>
      </c>
      <c r="U20" s="36">
        <v>9</v>
      </c>
      <c r="V20" s="36">
        <f t="shared" si="5"/>
        <v>112.5</v>
      </c>
      <c r="W20" s="36">
        <v>3</v>
      </c>
      <c r="X20" s="36">
        <v>4.2</v>
      </c>
      <c r="Y20" s="37">
        <f t="shared" si="6"/>
        <v>140</v>
      </c>
      <c r="Z20" s="37">
        <v>76.36363636363637</v>
      </c>
      <c r="AA20" s="37">
        <v>2</v>
      </c>
      <c r="AB20" s="37">
        <v>2</v>
      </c>
      <c r="AC20" s="36">
        <f t="shared" si="7"/>
        <v>100</v>
      </c>
      <c r="AD20" s="36"/>
      <c r="AE20" s="36"/>
      <c r="AF20" s="36"/>
      <c r="AG20" s="36"/>
      <c r="AH20" s="38"/>
      <c r="AI20" s="36"/>
      <c r="AJ20" s="36"/>
      <c r="AK20" s="36">
        <v>3</v>
      </c>
      <c r="AL20" s="36">
        <v>4.2</v>
      </c>
      <c r="AM20" s="36">
        <f t="shared" si="10"/>
        <v>140</v>
      </c>
      <c r="AN20" s="36">
        <v>76.36363636363637</v>
      </c>
      <c r="AO20" s="36">
        <v>2</v>
      </c>
      <c r="AP20" s="36">
        <v>2</v>
      </c>
      <c r="AQ20" s="36">
        <f t="shared" si="11"/>
        <v>100</v>
      </c>
      <c r="AR20" s="36">
        <v>551</v>
      </c>
      <c r="AS20" s="36">
        <v>552.8</v>
      </c>
      <c r="AT20" s="36">
        <f t="shared" si="12"/>
        <v>100.32667876588022</v>
      </c>
      <c r="AU20" s="36">
        <v>97.69760259131932</v>
      </c>
      <c r="AV20" s="36">
        <v>276</v>
      </c>
      <c r="AW20" s="36">
        <v>276.9</v>
      </c>
      <c r="AX20" s="36">
        <f t="shared" si="13"/>
        <v>100.32608695652172</v>
      </c>
      <c r="AY20" s="36">
        <v>21</v>
      </c>
      <c r="AZ20" s="36">
        <v>9.3</v>
      </c>
      <c r="BA20" s="36">
        <f t="shared" si="14"/>
        <v>44.28571428571429</v>
      </c>
      <c r="BB20" s="36">
        <v>34.44444444444445</v>
      </c>
      <c r="BC20" s="61">
        <v>12</v>
      </c>
      <c r="BD20" s="73">
        <v>4</v>
      </c>
      <c r="BE20" s="72">
        <f t="shared" si="15"/>
        <v>33.33333333333333</v>
      </c>
      <c r="BF20" s="40">
        <v>100</v>
      </c>
      <c r="BG20" s="41">
        <v>42.2</v>
      </c>
      <c r="BH20" s="41">
        <v>43.8</v>
      </c>
      <c r="BI20" s="42">
        <f t="shared" si="16"/>
        <v>103.7914691943128</v>
      </c>
      <c r="BJ20" s="42">
        <v>156.42857142857142</v>
      </c>
      <c r="BK20" s="37">
        <v>37.8</v>
      </c>
      <c r="BL20" s="37">
        <v>39</v>
      </c>
      <c r="BM20" s="73">
        <f t="shared" si="17"/>
        <v>103.17460317460319</v>
      </c>
    </row>
    <row r="21" spans="1:65" ht="18">
      <c r="A21" s="35" t="s">
        <v>14</v>
      </c>
      <c r="B21" s="36">
        <v>1</v>
      </c>
      <c r="C21" s="36">
        <v>5.7</v>
      </c>
      <c r="D21" s="36">
        <f t="shared" si="0"/>
        <v>570</v>
      </c>
      <c r="E21" s="36">
        <v>950</v>
      </c>
      <c r="F21" s="37">
        <v>0.5</v>
      </c>
      <c r="G21" s="36">
        <v>0.5</v>
      </c>
      <c r="H21" s="36"/>
      <c r="I21" s="37">
        <v>0</v>
      </c>
      <c r="J21" s="37">
        <v>0</v>
      </c>
      <c r="K21" s="36"/>
      <c r="L21" s="36"/>
      <c r="M21" s="37"/>
      <c r="N21" s="37"/>
      <c r="O21" s="36"/>
      <c r="P21" s="36">
        <v>1</v>
      </c>
      <c r="Q21" s="36">
        <v>5.7</v>
      </c>
      <c r="R21" s="36">
        <f t="shared" si="4"/>
        <v>570</v>
      </c>
      <c r="S21" s="36">
        <v>950</v>
      </c>
      <c r="T21" s="36">
        <v>0.5</v>
      </c>
      <c r="U21" s="36">
        <v>0.5</v>
      </c>
      <c r="V21" s="36">
        <f t="shared" si="5"/>
        <v>100</v>
      </c>
      <c r="W21" s="36">
        <v>2</v>
      </c>
      <c r="X21" s="36">
        <v>3.7</v>
      </c>
      <c r="Y21" s="37">
        <f t="shared" si="6"/>
        <v>185</v>
      </c>
      <c r="Z21" s="37">
        <v>246.66666666666669</v>
      </c>
      <c r="AA21" s="37">
        <v>1</v>
      </c>
      <c r="AB21" s="37"/>
      <c r="AC21" s="36">
        <f t="shared" si="7"/>
        <v>0</v>
      </c>
      <c r="AD21" s="36"/>
      <c r="AE21" s="36"/>
      <c r="AF21" s="36"/>
      <c r="AG21" s="36"/>
      <c r="AH21" s="38"/>
      <c r="AI21" s="36"/>
      <c r="AJ21" s="36"/>
      <c r="AK21" s="36">
        <v>2</v>
      </c>
      <c r="AL21" s="36">
        <v>3.7</v>
      </c>
      <c r="AM21" s="36">
        <f t="shared" si="10"/>
        <v>185</v>
      </c>
      <c r="AN21" s="36">
        <v>246.66666666666669</v>
      </c>
      <c r="AO21" s="36">
        <v>1</v>
      </c>
      <c r="AP21" s="36">
        <v>0</v>
      </c>
      <c r="AQ21" s="36">
        <f t="shared" si="11"/>
        <v>0</v>
      </c>
      <c r="AR21" s="36">
        <v>166</v>
      </c>
      <c r="AS21" s="36">
        <v>166.4</v>
      </c>
      <c r="AT21" s="36">
        <f t="shared" si="12"/>
        <v>100.2409638554217</v>
      </c>
      <c r="AU21" s="36">
        <v>92.59194341029703</v>
      </c>
      <c r="AV21" s="36">
        <v>86</v>
      </c>
      <c r="AW21" s="36">
        <v>86.1</v>
      </c>
      <c r="AX21" s="36">
        <f t="shared" si="13"/>
        <v>100.11627906976743</v>
      </c>
      <c r="AY21" s="36">
        <v>8</v>
      </c>
      <c r="AZ21" s="36">
        <v>7</v>
      </c>
      <c r="BA21" s="36">
        <f t="shared" si="14"/>
        <v>87.5</v>
      </c>
      <c r="BB21" s="36">
        <v>58.333333333333336</v>
      </c>
      <c r="BC21" s="61">
        <v>3</v>
      </c>
      <c r="BD21" s="73">
        <v>3</v>
      </c>
      <c r="BE21" s="72">
        <f t="shared" si="15"/>
        <v>100</v>
      </c>
      <c r="BF21" s="40">
        <v>100</v>
      </c>
      <c r="BG21" s="41">
        <v>15.6</v>
      </c>
      <c r="BH21" s="41">
        <v>16.7</v>
      </c>
      <c r="BI21" s="42">
        <f t="shared" si="16"/>
        <v>107.05128205128204</v>
      </c>
      <c r="BJ21" s="42">
        <v>315.0943396226415</v>
      </c>
      <c r="BK21" s="37">
        <v>8.7</v>
      </c>
      <c r="BL21" s="37">
        <v>9.1</v>
      </c>
      <c r="BM21" s="73">
        <f t="shared" si="17"/>
        <v>104.59770114942528</v>
      </c>
    </row>
    <row r="22" spans="1:65" ht="18">
      <c r="A22" s="35" t="s">
        <v>15</v>
      </c>
      <c r="B22" s="36">
        <v>38</v>
      </c>
      <c r="C22" s="36">
        <v>54.6</v>
      </c>
      <c r="D22" s="36">
        <f t="shared" si="0"/>
        <v>143.68421052631578</v>
      </c>
      <c r="E22" s="36">
        <v>134.8148148148148</v>
      </c>
      <c r="F22" s="37">
        <v>19</v>
      </c>
      <c r="G22" s="36">
        <v>22.4</v>
      </c>
      <c r="H22" s="36">
        <f t="shared" si="1"/>
        <v>117.89473684210525</v>
      </c>
      <c r="I22" s="37">
        <v>400</v>
      </c>
      <c r="J22" s="37">
        <v>420.3</v>
      </c>
      <c r="K22" s="36">
        <f t="shared" si="2"/>
        <v>105.075</v>
      </c>
      <c r="L22" s="36">
        <v>101.39927623642944</v>
      </c>
      <c r="M22" s="37">
        <v>206</v>
      </c>
      <c r="N22" s="37">
        <v>213.8</v>
      </c>
      <c r="O22" s="36">
        <f t="shared" si="3"/>
        <v>103.78640776699031</v>
      </c>
      <c r="P22" s="36">
        <v>438</v>
      </c>
      <c r="Q22" s="36">
        <v>474.9</v>
      </c>
      <c r="R22" s="36">
        <f t="shared" si="4"/>
        <v>108.42465753424658</v>
      </c>
      <c r="S22" s="36">
        <v>104.37362637362637</v>
      </c>
      <c r="T22" s="36">
        <v>225</v>
      </c>
      <c r="U22" s="36">
        <v>236.2</v>
      </c>
      <c r="V22" s="36">
        <f t="shared" si="5"/>
        <v>104.97777777777777</v>
      </c>
      <c r="W22" s="36">
        <v>4</v>
      </c>
      <c r="X22" s="36">
        <v>5.1</v>
      </c>
      <c r="Y22" s="37">
        <f t="shared" si="6"/>
        <v>127.49999999999999</v>
      </c>
      <c r="Z22" s="37">
        <v>89.4736842105263</v>
      </c>
      <c r="AA22" s="37">
        <v>2</v>
      </c>
      <c r="AB22" s="37"/>
      <c r="AC22" s="36">
        <f t="shared" si="7"/>
        <v>0</v>
      </c>
      <c r="AD22" s="36">
        <v>55</v>
      </c>
      <c r="AE22" s="36">
        <v>24.8</v>
      </c>
      <c r="AF22" s="36">
        <f t="shared" si="8"/>
        <v>45.09090909090909</v>
      </c>
      <c r="AG22" s="36">
        <v>59.330143540669866</v>
      </c>
      <c r="AH22" s="38">
        <v>26</v>
      </c>
      <c r="AI22" s="36">
        <v>13.4</v>
      </c>
      <c r="AJ22" s="36">
        <f t="shared" si="9"/>
        <v>51.53846153846155</v>
      </c>
      <c r="AK22" s="36">
        <v>59</v>
      </c>
      <c r="AL22" s="36">
        <v>29.9</v>
      </c>
      <c r="AM22" s="36">
        <f t="shared" si="10"/>
        <v>50.67796610169491</v>
      </c>
      <c r="AN22" s="36">
        <v>62.94736842105263</v>
      </c>
      <c r="AO22" s="36">
        <v>28</v>
      </c>
      <c r="AP22" s="36">
        <v>13.4</v>
      </c>
      <c r="AQ22" s="36">
        <f t="shared" si="11"/>
        <v>47.85714285714286</v>
      </c>
      <c r="AR22" s="36">
        <v>2517</v>
      </c>
      <c r="AS22" s="36">
        <v>2517.1</v>
      </c>
      <c r="AT22" s="36">
        <f t="shared" si="12"/>
        <v>100.00397298371075</v>
      </c>
      <c r="AU22" s="36">
        <v>99.38821854718645</v>
      </c>
      <c r="AV22" s="36">
        <v>1213</v>
      </c>
      <c r="AW22" s="36">
        <v>1213.1</v>
      </c>
      <c r="AX22" s="36">
        <f t="shared" si="13"/>
        <v>100.00824402308326</v>
      </c>
      <c r="AY22" s="36">
        <v>121</v>
      </c>
      <c r="AZ22" s="36">
        <v>95.2</v>
      </c>
      <c r="BA22" s="36">
        <f t="shared" si="14"/>
        <v>78.67768595041322</v>
      </c>
      <c r="BB22" s="36">
        <v>206.95652173913044</v>
      </c>
      <c r="BC22" s="61">
        <v>61</v>
      </c>
      <c r="BD22" s="73">
        <v>46</v>
      </c>
      <c r="BE22" s="72">
        <f t="shared" si="15"/>
        <v>75.40983606557377</v>
      </c>
      <c r="BF22" s="40">
        <v>100.51974301595324</v>
      </c>
      <c r="BG22" s="41">
        <v>101.7</v>
      </c>
      <c r="BH22" s="41">
        <v>106.2</v>
      </c>
      <c r="BI22" s="42">
        <f t="shared" si="16"/>
        <v>104.42477876106196</v>
      </c>
      <c r="BJ22" s="42">
        <v>108.25688073394497</v>
      </c>
      <c r="BK22" s="37">
        <v>61.7</v>
      </c>
      <c r="BL22" s="37">
        <v>63.6</v>
      </c>
      <c r="BM22" s="73">
        <f t="shared" si="17"/>
        <v>103.07941653160452</v>
      </c>
    </row>
    <row r="23" spans="1:65" ht="18">
      <c r="A23" s="35" t="s">
        <v>16</v>
      </c>
      <c r="B23" s="36">
        <v>19</v>
      </c>
      <c r="C23" s="36">
        <v>35.9</v>
      </c>
      <c r="D23" s="36">
        <f t="shared" si="0"/>
        <v>188.94736842105263</v>
      </c>
      <c r="E23" s="36">
        <v>110.12269938650306</v>
      </c>
      <c r="F23" s="37">
        <v>9</v>
      </c>
      <c r="G23" s="36">
        <v>18.5</v>
      </c>
      <c r="H23" s="36"/>
      <c r="I23" s="37"/>
      <c r="J23" s="37"/>
      <c r="K23" s="36"/>
      <c r="L23" s="36"/>
      <c r="M23" s="37"/>
      <c r="N23" s="37"/>
      <c r="O23" s="36"/>
      <c r="P23" s="36">
        <v>19</v>
      </c>
      <c r="Q23" s="36">
        <v>35.9</v>
      </c>
      <c r="R23" s="36">
        <f t="shared" si="4"/>
        <v>188.94736842105263</v>
      </c>
      <c r="S23" s="36">
        <v>110.12269938650306</v>
      </c>
      <c r="T23" s="36">
        <v>9</v>
      </c>
      <c r="U23" s="36">
        <v>18.5</v>
      </c>
      <c r="V23" s="36">
        <f t="shared" si="5"/>
        <v>205.55555555555554</v>
      </c>
      <c r="W23" s="36">
        <v>2</v>
      </c>
      <c r="X23" s="36">
        <v>3</v>
      </c>
      <c r="Y23" s="37">
        <f t="shared" si="6"/>
        <v>150</v>
      </c>
      <c r="Z23" s="37">
        <v>300</v>
      </c>
      <c r="AA23" s="37">
        <v>1</v>
      </c>
      <c r="AB23" s="37">
        <v>2</v>
      </c>
      <c r="AC23" s="36">
        <f t="shared" si="7"/>
        <v>200</v>
      </c>
      <c r="AD23" s="36"/>
      <c r="AE23" s="36"/>
      <c r="AF23" s="36"/>
      <c r="AG23" s="36"/>
      <c r="AH23" s="38"/>
      <c r="AI23" s="36"/>
      <c r="AJ23" s="36"/>
      <c r="AK23" s="36">
        <v>2</v>
      </c>
      <c r="AL23" s="36">
        <v>3</v>
      </c>
      <c r="AM23" s="36">
        <f t="shared" si="10"/>
        <v>150</v>
      </c>
      <c r="AN23" s="36">
        <v>300</v>
      </c>
      <c r="AO23" s="36">
        <v>1</v>
      </c>
      <c r="AP23" s="36">
        <v>2</v>
      </c>
      <c r="AQ23" s="36">
        <f t="shared" si="11"/>
        <v>200</v>
      </c>
      <c r="AR23" s="36">
        <v>409</v>
      </c>
      <c r="AS23" s="36">
        <v>409.6</v>
      </c>
      <c r="AT23" s="36">
        <f t="shared" si="12"/>
        <v>100.14669926650367</v>
      </c>
      <c r="AU23" s="36">
        <v>95.82109602490301</v>
      </c>
      <c r="AV23" s="36">
        <v>226</v>
      </c>
      <c r="AW23" s="36">
        <v>226.5</v>
      </c>
      <c r="AX23" s="36">
        <f t="shared" si="13"/>
        <v>100.2212389380531</v>
      </c>
      <c r="AY23" s="36">
        <v>14</v>
      </c>
      <c r="AZ23" s="36">
        <v>31</v>
      </c>
      <c r="BA23" s="36">
        <f t="shared" si="14"/>
        <v>221.42857142857144</v>
      </c>
      <c r="BB23" s="36">
        <v>281.8181818181818</v>
      </c>
      <c r="BC23" s="61">
        <v>8</v>
      </c>
      <c r="BD23" s="73">
        <v>14</v>
      </c>
      <c r="BE23" s="72">
        <f t="shared" si="15"/>
        <v>175</v>
      </c>
      <c r="BF23" s="40">
        <v>100.74309978768576</v>
      </c>
      <c r="BG23" s="41">
        <v>10.7</v>
      </c>
      <c r="BH23" s="41">
        <v>11.1</v>
      </c>
      <c r="BI23" s="42">
        <f t="shared" si="16"/>
        <v>103.73831775700934</v>
      </c>
      <c r="BJ23" s="42">
        <v>116.84210526315788</v>
      </c>
      <c r="BK23" s="37">
        <v>8.7</v>
      </c>
      <c r="BL23" s="37">
        <v>9</v>
      </c>
      <c r="BM23" s="73">
        <f t="shared" si="17"/>
        <v>103.44827586206897</v>
      </c>
    </row>
    <row r="24" spans="1:65" ht="18">
      <c r="A24" s="35" t="s">
        <v>17</v>
      </c>
      <c r="B24" s="36">
        <v>9</v>
      </c>
      <c r="C24" s="36">
        <v>10.5</v>
      </c>
      <c r="D24" s="36">
        <f t="shared" si="0"/>
        <v>116.66666666666667</v>
      </c>
      <c r="E24" s="36">
        <v>112.9032258064516</v>
      </c>
      <c r="F24" s="37">
        <v>5</v>
      </c>
      <c r="G24" s="36">
        <v>5.4</v>
      </c>
      <c r="H24" s="36">
        <f t="shared" si="1"/>
        <v>108</v>
      </c>
      <c r="I24" s="37">
        <v>118</v>
      </c>
      <c r="J24" s="37">
        <v>111.7</v>
      </c>
      <c r="K24" s="36">
        <f t="shared" si="2"/>
        <v>94.66101694915254</v>
      </c>
      <c r="L24" s="36">
        <v>102.0091324200913</v>
      </c>
      <c r="M24" s="37">
        <v>62</v>
      </c>
      <c r="N24" s="37">
        <v>58.3</v>
      </c>
      <c r="O24" s="36">
        <f t="shared" si="3"/>
        <v>94.03225806451613</v>
      </c>
      <c r="P24" s="36">
        <v>127</v>
      </c>
      <c r="Q24" s="36">
        <v>122.2</v>
      </c>
      <c r="R24" s="36">
        <f t="shared" si="4"/>
        <v>96.22047244094489</v>
      </c>
      <c r="S24" s="36">
        <v>102.86195286195286</v>
      </c>
      <c r="T24" s="36">
        <v>67</v>
      </c>
      <c r="U24" s="36">
        <v>63.7</v>
      </c>
      <c r="V24" s="36">
        <f t="shared" si="5"/>
        <v>95.07462686567165</v>
      </c>
      <c r="W24" s="36">
        <v>3</v>
      </c>
      <c r="X24" s="36">
        <v>3</v>
      </c>
      <c r="Y24" s="37">
        <f t="shared" si="6"/>
        <v>100</v>
      </c>
      <c r="Z24" s="37">
        <v>57.692307692307686</v>
      </c>
      <c r="AA24" s="37">
        <v>2</v>
      </c>
      <c r="AB24" s="37">
        <v>2</v>
      </c>
      <c r="AC24" s="36">
        <f t="shared" si="7"/>
        <v>100</v>
      </c>
      <c r="AD24" s="36">
        <v>11</v>
      </c>
      <c r="AE24" s="36">
        <v>0</v>
      </c>
      <c r="AF24" s="36">
        <f t="shared" si="8"/>
        <v>0</v>
      </c>
      <c r="AG24" s="36">
        <v>0</v>
      </c>
      <c r="AH24" s="44">
        <v>5</v>
      </c>
      <c r="AI24" s="36"/>
      <c r="AJ24" s="36">
        <f t="shared" si="9"/>
        <v>0</v>
      </c>
      <c r="AK24" s="36">
        <v>14</v>
      </c>
      <c r="AL24" s="36">
        <v>3</v>
      </c>
      <c r="AM24" s="36">
        <f t="shared" si="10"/>
        <v>21.428571428571427</v>
      </c>
      <c r="AN24" s="36">
        <v>16.483516483516482</v>
      </c>
      <c r="AO24" s="36">
        <v>7</v>
      </c>
      <c r="AP24" s="36">
        <v>2</v>
      </c>
      <c r="AQ24" s="36">
        <f t="shared" si="11"/>
        <v>28.57142857142857</v>
      </c>
      <c r="AR24" s="36">
        <v>770</v>
      </c>
      <c r="AS24" s="36">
        <v>770.8</v>
      </c>
      <c r="AT24" s="36">
        <f t="shared" si="12"/>
        <v>100.10389610389609</v>
      </c>
      <c r="AU24" s="36">
        <v>80.34296565023433</v>
      </c>
      <c r="AV24" s="36">
        <v>430</v>
      </c>
      <c r="AW24" s="36">
        <v>430.7</v>
      </c>
      <c r="AX24" s="36">
        <f t="shared" si="13"/>
        <v>100.16279069767442</v>
      </c>
      <c r="AY24" s="36">
        <v>16</v>
      </c>
      <c r="AZ24" s="36">
        <v>16.5</v>
      </c>
      <c r="BA24" s="36">
        <f t="shared" si="14"/>
        <v>103.125</v>
      </c>
      <c r="BB24" s="36">
        <v>86.8421052631579</v>
      </c>
      <c r="BC24" s="61">
        <v>9</v>
      </c>
      <c r="BD24" s="73">
        <v>8</v>
      </c>
      <c r="BE24" s="72">
        <f t="shared" si="15"/>
        <v>88.88888888888889</v>
      </c>
      <c r="BF24" s="40">
        <v>99.93790105568205</v>
      </c>
      <c r="BG24" s="41">
        <v>51.2</v>
      </c>
      <c r="BH24" s="41">
        <v>54.1</v>
      </c>
      <c r="BI24" s="42">
        <f t="shared" si="16"/>
        <v>105.6640625</v>
      </c>
      <c r="BJ24" s="42">
        <v>102.46212121212122</v>
      </c>
      <c r="BK24" s="37">
        <v>27.2</v>
      </c>
      <c r="BL24" s="37">
        <v>28.1</v>
      </c>
      <c r="BM24" s="73">
        <f t="shared" si="17"/>
        <v>103.30882352941177</v>
      </c>
    </row>
    <row r="25" spans="1:65" ht="18">
      <c r="A25" s="35" t="s">
        <v>18</v>
      </c>
      <c r="B25" s="36">
        <v>2</v>
      </c>
      <c r="C25" s="36">
        <v>5.7</v>
      </c>
      <c r="D25" s="36">
        <f t="shared" si="0"/>
        <v>285</v>
      </c>
      <c r="E25" s="36">
        <v>101.78571428571428</v>
      </c>
      <c r="F25" s="37">
        <v>1</v>
      </c>
      <c r="G25" s="36">
        <v>2.4</v>
      </c>
      <c r="H25" s="36"/>
      <c r="I25" s="37">
        <v>0</v>
      </c>
      <c r="J25" s="37">
        <v>0</v>
      </c>
      <c r="K25" s="36"/>
      <c r="L25" s="36"/>
      <c r="M25" s="37"/>
      <c r="N25" s="37"/>
      <c r="O25" s="36"/>
      <c r="P25" s="36">
        <v>2</v>
      </c>
      <c r="Q25" s="36">
        <v>5.7</v>
      </c>
      <c r="R25" s="36">
        <f t="shared" si="4"/>
        <v>285</v>
      </c>
      <c r="S25" s="36">
        <v>101.78571428571428</v>
      </c>
      <c r="T25" s="36">
        <v>1</v>
      </c>
      <c r="U25" s="36">
        <v>2.4</v>
      </c>
      <c r="V25" s="36">
        <f t="shared" si="5"/>
        <v>240</v>
      </c>
      <c r="W25" s="36">
        <v>1</v>
      </c>
      <c r="X25" s="36">
        <v>1.5</v>
      </c>
      <c r="Y25" s="37">
        <f t="shared" si="6"/>
        <v>150</v>
      </c>
      <c r="Z25" s="37">
        <v>55.55555555555555</v>
      </c>
      <c r="AA25" s="37">
        <v>0.5</v>
      </c>
      <c r="AB25" s="37">
        <v>1</v>
      </c>
      <c r="AC25" s="36">
        <f t="shared" si="7"/>
        <v>200</v>
      </c>
      <c r="AD25" s="36"/>
      <c r="AE25" s="36"/>
      <c r="AF25" s="36"/>
      <c r="AG25" s="36"/>
      <c r="AH25" s="38"/>
      <c r="AI25" s="36"/>
      <c r="AJ25" s="36"/>
      <c r="AK25" s="36">
        <v>1</v>
      </c>
      <c r="AL25" s="36">
        <v>1.5</v>
      </c>
      <c r="AM25" s="36">
        <f t="shared" si="10"/>
        <v>150</v>
      </c>
      <c r="AN25" s="36">
        <v>55.55555555555555</v>
      </c>
      <c r="AO25" s="36">
        <v>0.5</v>
      </c>
      <c r="AP25" s="36">
        <v>1</v>
      </c>
      <c r="AQ25" s="36">
        <f t="shared" si="11"/>
        <v>200</v>
      </c>
      <c r="AR25" s="36">
        <v>328</v>
      </c>
      <c r="AS25" s="36">
        <v>328.3</v>
      </c>
      <c r="AT25" s="36">
        <f t="shared" si="12"/>
        <v>100.09146341463415</v>
      </c>
      <c r="AU25" s="36">
        <v>88.7932961304839</v>
      </c>
      <c r="AV25" s="36">
        <v>173</v>
      </c>
      <c r="AW25" s="36">
        <v>173.1</v>
      </c>
      <c r="AX25" s="36">
        <f t="shared" si="13"/>
        <v>100.05780346820809</v>
      </c>
      <c r="AY25" s="36">
        <v>6</v>
      </c>
      <c r="AZ25" s="36">
        <v>6.9</v>
      </c>
      <c r="BA25" s="36">
        <f t="shared" si="14"/>
        <v>115.00000000000001</v>
      </c>
      <c r="BB25" s="36">
        <v>104.54545454545456</v>
      </c>
      <c r="BC25" s="61">
        <v>4</v>
      </c>
      <c r="BD25" s="73">
        <v>4</v>
      </c>
      <c r="BE25" s="72">
        <f t="shared" si="15"/>
        <v>100</v>
      </c>
      <c r="BF25" s="40">
        <v>100</v>
      </c>
      <c r="BG25" s="41">
        <v>15.3</v>
      </c>
      <c r="BH25" s="41">
        <v>16.1</v>
      </c>
      <c r="BI25" s="42">
        <f t="shared" si="16"/>
        <v>105.22875816993465</v>
      </c>
      <c r="BJ25" s="42">
        <v>80.5</v>
      </c>
      <c r="BK25" s="37">
        <v>9.7</v>
      </c>
      <c r="BL25" s="37">
        <v>10</v>
      </c>
      <c r="BM25" s="73">
        <f t="shared" si="17"/>
        <v>103.09278350515466</v>
      </c>
    </row>
    <row r="26" spans="1:65" ht="18">
      <c r="A26" s="35" t="s">
        <v>19</v>
      </c>
      <c r="B26" s="36">
        <v>7</v>
      </c>
      <c r="C26" s="36">
        <v>12.5</v>
      </c>
      <c r="D26" s="36">
        <f t="shared" si="0"/>
        <v>178.57142857142858</v>
      </c>
      <c r="E26" s="36">
        <v>96.89922480620154</v>
      </c>
      <c r="F26" s="37">
        <v>4</v>
      </c>
      <c r="G26" s="36">
        <v>6.3</v>
      </c>
      <c r="H26" s="36"/>
      <c r="I26" s="37"/>
      <c r="J26" s="37"/>
      <c r="K26" s="36"/>
      <c r="L26" s="36"/>
      <c r="M26" s="37"/>
      <c r="N26" s="37"/>
      <c r="O26" s="36"/>
      <c r="P26" s="36">
        <v>7</v>
      </c>
      <c r="Q26" s="36">
        <v>12.5</v>
      </c>
      <c r="R26" s="36">
        <f t="shared" si="4"/>
        <v>178.57142857142858</v>
      </c>
      <c r="S26" s="36">
        <v>96.89922480620154</v>
      </c>
      <c r="T26" s="36">
        <v>4</v>
      </c>
      <c r="U26" s="36">
        <v>6.3</v>
      </c>
      <c r="V26" s="36">
        <f t="shared" si="5"/>
        <v>157.5</v>
      </c>
      <c r="W26" s="36">
        <v>2</v>
      </c>
      <c r="X26" s="36">
        <v>3.1</v>
      </c>
      <c r="Y26" s="37">
        <f t="shared" si="6"/>
        <v>155</v>
      </c>
      <c r="Z26" s="37"/>
      <c r="AA26" s="37">
        <v>1</v>
      </c>
      <c r="AB26" s="37">
        <v>1.5</v>
      </c>
      <c r="AC26" s="36">
        <f t="shared" si="7"/>
        <v>150</v>
      </c>
      <c r="AD26" s="36"/>
      <c r="AE26" s="36"/>
      <c r="AF26" s="36"/>
      <c r="AG26" s="36"/>
      <c r="AH26" s="38"/>
      <c r="AI26" s="36"/>
      <c r="AJ26" s="36"/>
      <c r="AK26" s="36">
        <v>2</v>
      </c>
      <c r="AL26" s="36">
        <v>3.1</v>
      </c>
      <c r="AM26" s="36">
        <f t="shared" si="10"/>
        <v>155</v>
      </c>
      <c r="AN26" s="36"/>
      <c r="AO26" s="36">
        <v>1</v>
      </c>
      <c r="AP26" s="36">
        <v>1.5</v>
      </c>
      <c r="AQ26" s="36">
        <f t="shared" si="11"/>
        <v>150</v>
      </c>
      <c r="AR26" s="36">
        <v>530</v>
      </c>
      <c r="AS26" s="36">
        <v>530</v>
      </c>
      <c r="AT26" s="36">
        <f t="shared" si="12"/>
        <v>100</v>
      </c>
      <c r="AU26" s="36">
        <v>89.0532038116653</v>
      </c>
      <c r="AV26" s="36">
        <v>283</v>
      </c>
      <c r="AW26" s="36">
        <v>283</v>
      </c>
      <c r="AX26" s="36">
        <f t="shared" si="13"/>
        <v>100</v>
      </c>
      <c r="AY26" s="36">
        <v>17</v>
      </c>
      <c r="AZ26" s="36">
        <v>20.5</v>
      </c>
      <c r="BA26" s="36">
        <f t="shared" si="14"/>
        <v>120.58823529411764</v>
      </c>
      <c r="BB26" s="36">
        <v>110.8108108108108</v>
      </c>
      <c r="BC26" s="61">
        <v>9</v>
      </c>
      <c r="BD26" s="73">
        <v>11</v>
      </c>
      <c r="BE26" s="72">
        <f t="shared" si="15"/>
        <v>122.22222222222223</v>
      </c>
      <c r="BF26" s="40">
        <v>100</v>
      </c>
      <c r="BG26" s="41">
        <v>19.5</v>
      </c>
      <c r="BH26" s="41">
        <v>20.3</v>
      </c>
      <c r="BI26" s="42">
        <f t="shared" si="16"/>
        <v>104.10256410256412</v>
      </c>
      <c r="BJ26" s="42">
        <v>161.11111111111111</v>
      </c>
      <c r="BK26" s="37">
        <v>16.1</v>
      </c>
      <c r="BL26" s="37">
        <v>16.6</v>
      </c>
      <c r="BM26" s="73">
        <f t="shared" si="17"/>
        <v>103.1055900621118</v>
      </c>
    </row>
    <row r="27" spans="1:65" ht="18">
      <c r="A27" s="35" t="s">
        <v>20</v>
      </c>
      <c r="B27" s="36">
        <v>44</v>
      </c>
      <c r="C27" s="36">
        <v>63.4</v>
      </c>
      <c r="D27" s="36">
        <f t="shared" si="0"/>
        <v>144.0909090909091</v>
      </c>
      <c r="E27" s="36">
        <v>116.3302752293578</v>
      </c>
      <c r="F27" s="37">
        <v>20</v>
      </c>
      <c r="G27" s="36">
        <v>38.3</v>
      </c>
      <c r="H27" s="36">
        <f t="shared" si="1"/>
        <v>191.49999999999997</v>
      </c>
      <c r="I27" s="37">
        <v>144</v>
      </c>
      <c r="J27" s="37">
        <v>137.9</v>
      </c>
      <c r="K27" s="36">
        <f t="shared" si="2"/>
        <v>95.76388888888889</v>
      </c>
      <c r="L27" s="36">
        <v>132.9797492767599</v>
      </c>
      <c r="M27" s="37">
        <v>75</v>
      </c>
      <c r="N27" s="37">
        <v>69.4</v>
      </c>
      <c r="O27" s="36">
        <f t="shared" si="3"/>
        <v>92.53333333333335</v>
      </c>
      <c r="P27" s="36">
        <v>188</v>
      </c>
      <c r="Q27" s="36">
        <v>201.3</v>
      </c>
      <c r="R27" s="36">
        <f t="shared" si="4"/>
        <v>107.07446808510639</v>
      </c>
      <c r="S27" s="36">
        <v>127.24399494311001</v>
      </c>
      <c r="T27" s="36">
        <v>95</v>
      </c>
      <c r="U27" s="36">
        <v>107.7</v>
      </c>
      <c r="V27" s="36">
        <f t="shared" si="5"/>
        <v>113.36842105263159</v>
      </c>
      <c r="W27" s="36">
        <v>6</v>
      </c>
      <c r="X27" s="36">
        <v>11.1</v>
      </c>
      <c r="Y27" s="37">
        <f t="shared" si="6"/>
        <v>185</v>
      </c>
      <c r="Z27" s="37">
        <v>170.76923076923077</v>
      </c>
      <c r="AA27" s="37">
        <v>3</v>
      </c>
      <c r="AB27" s="37">
        <v>8.1</v>
      </c>
      <c r="AC27" s="36">
        <f t="shared" si="7"/>
        <v>270</v>
      </c>
      <c r="AD27" s="36">
        <v>10</v>
      </c>
      <c r="AE27" s="36">
        <v>17.9</v>
      </c>
      <c r="AF27" s="36">
        <f t="shared" si="8"/>
        <v>178.99999999999997</v>
      </c>
      <c r="AG27" s="36">
        <v>205.74712643678163</v>
      </c>
      <c r="AH27" s="38">
        <v>5</v>
      </c>
      <c r="AI27" s="36">
        <v>5</v>
      </c>
      <c r="AJ27" s="36">
        <f t="shared" si="9"/>
        <v>100</v>
      </c>
      <c r="AK27" s="36">
        <v>16</v>
      </c>
      <c r="AL27" s="36">
        <v>29</v>
      </c>
      <c r="AM27" s="36">
        <f t="shared" si="10"/>
        <v>181.25</v>
      </c>
      <c r="AN27" s="36">
        <v>190.78947368421052</v>
      </c>
      <c r="AO27" s="36">
        <v>8</v>
      </c>
      <c r="AP27" s="36">
        <v>13.1</v>
      </c>
      <c r="AQ27" s="36">
        <f t="shared" si="11"/>
        <v>163.75</v>
      </c>
      <c r="AR27" s="36">
        <v>14464</v>
      </c>
      <c r="AS27" s="36">
        <v>14466.2</v>
      </c>
      <c r="AT27" s="36">
        <f t="shared" si="12"/>
        <v>100.01521017699116</v>
      </c>
      <c r="AU27" s="36">
        <v>93.28407089389746</v>
      </c>
      <c r="AV27" s="36">
        <v>7168</v>
      </c>
      <c r="AW27" s="36">
        <v>7168.2</v>
      </c>
      <c r="AX27" s="36">
        <f t="shared" si="13"/>
        <v>100.00279017857143</v>
      </c>
      <c r="AY27" s="36">
        <v>263</v>
      </c>
      <c r="AZ27" s="36">
        <v>186.5</v>
      </c>
      <c r="BA27" s="36">
        <f t="shared" si="14"/>
        <v>70.91254752851711</v>
      </c>
      <c r="BB27" s="36">
        <v>93.48370927318295</v>
      </c>
      <c r="BC27" s="61">
        <v>130</v>
      </c>
      <c r="BD27" s="73">
        <v>88.4</v>
      </c>
      <c r="BE27" s="72">
        <f t="shared" si="15"/>
        <v>68</v>
      </c>
      <c r="BF27" s="40">
        <v>98.77889228085478</v>
      </c>
      <c r="BG27" s="41">
        <v>401.4</v>
      </c>
      <c r="BH27" s="41">
        <v>418.3</v>
      </c>
      <c r="BI27" s="42">
        <f t="shared" si="16"/>
        <v>104.21026407573493</v>
      </c>
      <c r="BJ27" s="42">
        <v>120.54755043227665</v>
      </c>
      <c r="BK27" s="37">
        <v>209</v>
      </c>
      <c r="BL27" s="37">
        <v>213.7</v>
      </c>
      <c r="BM27" s="73">
        <f t="shared" si="17"/>
        <v>102.24880382775119</v>
      </c>
    </row>
    <row r="28" spans="1:65" ht="18">
      <c r="A28" s="35" t="s">
        <v>21</v>
      </c>
      <c r="B28" s="36">
        <v>33</v>
      </c>
      <c r="C28" s="36">
        <v>35.2</v>
      </c>
      <c r="D28" s="36">
        <f t="shared" si="0"/>
        <v>106.66666666666667</v>
      </c>
      <c r="E28" s="36">
        <v>102.02898550724639</v>
      </c>
      <c r="F28" s="37">
        <v>18</v>
      </c>
      <c r="G28" s="45">
        <v>19.1</v>
      </c>
      <c r="H28" s="36"/>
      <c r="I28" s="37"/>
      <c r="J28" s="37"/>
      <c r="K28" s="36"/>
      <c r="L28" s="36"/>
      <c r="M28" s="37"/>
      <c r="N28" s="37"/>
      <c r="O28" s="36"/>
      <c r="P28" s="36">
        <v>33</v>
      </c>
      <c r="Q28" s="36">
        <v>35.2</v>
      </c>
      <c r="R28" s="36">
        <f t="shared" si="4"/>
        <v>106.66666666666667</v>
      </c>
      <c r="S28" s="36">
        <v>102.02898550724639</v>
      </c>
      <c r="T28" s="36">
        <v>18</v>
      </c>
      <c r="U28" s="36">
        <v>19.1</v>
      </c>
      <c r="V28" s="36">
        <f t="shared" si="5"/>
        <v>106.11111111111111</v>
      </c>
      <c r="W28" s="36">
        <v>3</v>
      </c>
      <c r="X28" s="36">
        <v>3.2</v>
      </c>
      <c r="Y28" s="37">
        <f t="shared" si="6"/>
        <v>106.66666666666667</v>
      </c>
      <c r="Z28" s="37">
        <v>103.2258064516129</v>
      </c>
      <c r="AA28" s="37">
        <v>2</v>
      </c>
      <c r="AB28" s="37">
        <v>2</v>
      </c>
      <c r="AC28" s="36">
        <f t="shared" si="7"/>
        <v>100</v>
      </c>
      <c r="AD28" s="36"/>
      <c r="AE28" s="36"/>
      <c r="AF28" s="36"/>
      <c r="AG28" s="36"/>
      <c r="AH28" s="38"/>
      <c r="AI28" s="36"/>
      <c r="AJ28" s="36"/>
      <c r="AK28" s="36">
        <v>3</v>
      </c>
      <c r="AL28" s="36">
        <v>3.2</v>
      </c>
      <c r="AM28" s="36">
        <f t="shared" si="10"/>
        <v>106.66666666666667</v>
      </c>
      <c r="AN28" s="36">
        <v>103.2258064516129</v>
      </c>
      <c r="AO28" s="36">
        <v>2</v>
      </c>
      <c r="AP28" s="36">
        <v>2</v>
      </c>
      <c r="AQ28" s="36">
        <f t="shared" si="11"/>
        <v>100</v>
      </c>
      <c r="AR28" s="36">
        <v>4880</v>
      </c>
      <c r="AS28" s="36">
        <v>4881.1</v>
      </c>
      <c r="AT28" s="36">
        <f t="shared" si="12"/>
        <v>100.02254098360656</v>
      </c>
      <c r="AU28" s="36">
        <v>88.6275961448</v>
      </c>
      <c r="AV28" s="36">
        <v>2421</v>
      </c>
      <c r="AW28" s="36">
        <v>2421.5</v>
      </c>
      <c r="AX28" s="36">
        <f t="shared" si="13"/>
        <v>100.0206526228831</v>
      </c>
      <c r="AY28" s="36">
        <v>125</v>
      </c>
      <c r="AZ28" s="36">
        <v>190.5</v>
      </c>
      <c r="BA28" s="36">
        <f t="shared" si="14"/>
        <v>152.4</v>
      </c>
      <c r="BB28" s="36">
        <v>121.72523961661341</v>
      </c>
      <c r="BC28" s="61">
        <v>62</v>
      </c>
      <c r="BD28" s="73">
        <v>87.6</v>
      </c>
      <c r="BE28" s="72">
        <f t="shared" si="15"/>
        <v>141.29032258064515</v>
      </c>
      <c r="BF28" s="40">
        <v>100</v>
      </c>
      <c r="BG28" s="41">
        <v>213.4</v>
      </c>
      <c r="BH28" s="41">
        <v>224.5</v>
      </c>
      <c r="BI28" s="42">
        <f t="shared" si="16"/>
        <v>105.20149953139644</v>
      </c>
      <c r="BJ28" s="42">
        <v>221.61895360315893</v>
      </c>
      <c r="BK28" s="37">
        <v>154.4</v>
      </c>
      <c r="BL28" s="37">
        <v>161.8</v>
      </c>
      <c r="BM28" s="73">
        <f t="shared" si="17"/>
        <v>104.79274611398964</v>
      </c>
    </row>
    <row r="29" spans="1:65" ht="18">
      <c r="A29" s="35" t="s">
        <v>22</v>
      </c>
      <c r="B29" s="36">
        <v>14</v>
      </c>
      <c r="C29" s="36">
        <v>17</v>
      </c>
      <c r="D29" s="36">
        <f t="shared" si="0"/>
        <v>121.42857142857142</v>
      </c>
      <c r="E29" s="36">
        <v>127.81954887218046</v>
      </c>
      <c r="F29" s="37">
        <v>7</v>
      </c>
      <c r="G29" s="36">
        <v>9.6</v>
      </c>
      <c r="H29" s="36">
        <f t="shared" si="1"/>
        <v>137.14285714285714</v>
      </c>
      <c r="I29" s="37">
        <v>10</v>
      </c>
      <c r="J29" s="37">
        <v>8.3</v>
      </c>
      <c r="K29" s="36">
        <f t="shared" si="2"/>
        <v>83</v>
      </c>
      <c r="L29" s="36">
        <v>61.029411764705884</v>
      </c>
      <c r="M29" s="37">
        <v>6</v>
      </c>
      <c r="N29" s="37">
        <v>4.4</v>
      </c>
      <c r="O29" s="36">
        <f t="shared" si="3"/>
        <v>73.33333333333334</v>
      </c>
      <c r="P29" s="36">
        <v>24</v>
      </c>
      <c r="Q29" s="36">
        <v>25.3</v>
      </c>
      <c r="R29" s="36">
        <f t="shared" si="4"/>
        <v>105.41666666666667</v>
      </c>
      <c r="S29" s="36">
        <v>94.05204460966543</v>
      </c>
      <c r="T29" s="36">
        <v>13</v>
      </c>
      <c r="U29" s="36">
        <v>14</v>
      </c>
      <c r="V29" s="36">
        <f t="shared" si="5"/>
        <v>107.6923076923077</v>
      </c>
      <c r="W29" s="36">
        <v>3</v>
      </c>
      <c r="X29" s="36">
        <v>3.2</v>
      </c>
      <c r="Y29" s="37">
        <f t="shared" si="6"/>
        <v>106.66666666666667</v>
      </c>
      <c r="Z29" s="37">
        <v>320</v>
      </c>
      <c r="AA29" s="37">
        <v>1</v>
      </c>
      <c r="AB29" s="37">
        <v>1.2</v>
      </c>
      <c r="AC29" s="36">
        <f t="shared" si="7"/>
        <v>120</v>
      </c>
      <c r="AD29" s="36">
        <v>1</v>
      </c>
      <c r="AE29" s="36">
        <v>0</v>
      </c>
      <c r="AF29" s="36">
        <f t="shared" si="8"/>
        <v>0</v>
      </c>
      <c r="AG29" s="36"/>
      <c r="AH29" s="38">
        <v>1</v>
      </c>
      <c r="AI29" s="36"/>
      <c r="AJ29" s="36">
        <f t="shared" si="9"/>
        <v>0</v>
      </c>
      <c r="AK29" s="36">
        <v>4</v>
      </c>
      <c r="AL29" s="36">
        <v>3.2</v>
      </c>
      <c r="AM29" s="36">
        <f t="shared" si="10"/>
        <v>80</v>
      </c>
      <c r="AN29" s="36">
        <v>320</v>
      </c>
      <c r="AO29" s="36">
        <v>2</v>
      </c>
      <c r="AP29" s="36">
        <v>1.2</v>
      </c>
      <c r="AQ29" s="36">
        <f t="shared" si="11"/>
        <v>60</v>
      </c>
      <c r="AR29" s="36">
        <v>1400</v>
      </c>
      <c r="AS29" s="36">
        <v>1400.9</v>
      </c>
      <c r="AT29" s="36">
        <f t="shared" si="12"/>
        <v>100.06428571428572</v>
      </c>
      <c r="AU29" s="36">
        <v>98.69008131642835</v>
      </c>
      <c r="AV29" s="36">
        <v>748</v>
      </c>
      <c r="AW29" s="36">
        <v>748.8</v>
      </c>
      <c r="AX29" s="36">
        <f t="shared" si="13"/>
        <v>100.10695187165774</v>
      </c>
      <c r="AY29" s="36">
        <v>46</v>
      </c>
      <c r="AZ29" s="36">
        <v>42.5</v>
      </c>
      <c r="BA29" s="36">
        <f t="shared" si="14"/>
        <v>92.3913043478261</v>
      </c>
      <c r="BB29" s="36">
        <v>150.70921985815605</v>
      </c>
      <c r="BC29" s="61">
        <v>23</v>
      </c>
      <c r="BD29" s="73">
        <v>17</v>
      </c>
      <c r="BE29" s="72">
        <f t="shared" si="15"/>
        <v>73.91304347826086</v>
      </c>
      <c r="BF29" s="40">
        <v>100.99559640053609</v>
      </c>
      <c r="BG29" s="41">
        <v>27.8</v>
      </c>
      <c r="BH29" s="41">
        <v>27.5</v>
      </c>
      <c r="BI29" s="42">
        <f t="shared" si="16"/>
        <v>98.92086330935251</v>
      </c>
      <c r="BJ29" s="42">
        <v>59.78260869565217</v>
      </c>
      <c r="BK29" s="37">
        <v>19.8</v>
      </c>
      <c r="BL29" s="37">
        <v>18.7</v>
      </c>
      <c r="BM29" s="73">
        <f t="shared" si="17"/>
        <v>94.44444444444444</v>
      </c>
    </row>
    <row r="30" spans="1:65" ht="18">
      <c r="A30" s="35"/>
      <c r="B30" s="36">
        <f>SUM(B9:B29)</f>
        <v>344</v>
      </c>
      <c r="C30" s="36">
        <f>SUM(C9:C29)</f>
        <v>540.1999999999999</v>
      </c>
      <c r="D30" s="36">
        <f t="shared" si="0"/>
        <v>157.03488372093022</v>
      </c>
      <c r="E30" s="36">
        <v>100.52102716784519</v>
      </c>
      <c r="F30" s="36">
        <f>SUM(F9:F29)</f>
        <v>174</v>
      </c>
      <c r="G30" s="36">
        <f>SUM(G9:G29)</f>
        <v>272.4000000000001</v>
      </c>
      <c r="H30" s="36">
        <f t="shared" si="1"/>
        <v>156.55172413793107</v>
      </c>
      <c r="I30" s="46">
        <f>SUM(I9:I29)</f>
        <v>1702</v>
      </c>
      <c r="J30" s="36">
        <f>SUM(J9:J29)</f>
        <v>1711.3</v>
      </c>
      <c r="K30" s="36">
        <f t="shared" si="2"/>
        <v>100.54641598119858</v>
      </c>
      <c r="L30" s="36">
        <v>90.53060360789293</v>
      </c>
      <c r="M30" s="36">
        <f>SUM(M9:M29)</f>
        <v>890</v>
      </c>
      <c r="N30" s="36">
        <f>SUM(N9:N29)</f>
        <v>865.9999999999998</v>
      </c>
      <c r="O30" s="36">
        <f t="shared" si="3"/>
        <v>97.30337078651684</v>
      </c>
      <c r="P30" s="36">
        <f>SUM(P9:P29)</f>
        <v>2046</v>
      </c>
      <c r="Q30" s="36">
        <f>SUM(Q9:Q29)</f>
        <v>2251.5000000000005</v>
      </c>
      <c r="R30" s="36">
        <f t="shared" si="4"/>
        <v>110.04398826979474</v>
      </c>
      <c r="S30" s="36">
        <v>92.74210157762494</v>
      </c>
      <c r="T30" s="36">
        <f>SUM(T9:T29)</f>
        <v>1064</v>
      </c>
      <c r="U30" s="36">
        <f>SUM(U9:U29)</f>
        <v>1138.3999999999999</v>
      </c>
      <c r="V30" s="36">
        <f t="shared" si="5"/>
        <v>106.9924812030075</v>
      </c>
      <c r="W30" s="36">
        <f>SUM(W9:W29)</f>
        <v>61</v>
      </c>
      <c r="X30" s="36">
        <f>SUM(X9:X29)</f>
        <v>108.3</v>
      </c>
      <c r="Y30" s="37">
        <f t="shared" si="6"/>
        <v>177.54098360655738</v>
      </c>
      <c r="Z30" s="37">
        <v>159.26470588235296</v>
      </c>
      <c r="AA30" s="36">
        <f>SUM(AA9:AA29)</f>
        <v>31</v>
      </c>
      <c r="AB30" s="36">
        <f>SUM(AB9:AB29)</f>
        <v>57.70000000000001</v>
      </c>
      <c r="AC30" s="36">
        <f t="shared" si="7"/>
        <v>186.12903225806454</v>
      </c>
      <c r="AD30" s="36">
        <f>SUM(AD9:AD29)</f>
        <v>929</v>
      </c>
      <c r="AE30" s="36">
        <f>SUM(AE9:AE29)</f>
        <v>929</v>
      </c>
      <c r="AF30" s="36">
        <f t="shared" si="8"/>
        <v>100</v>
      </c>
      <c r="AG30" s="36">
        <v>97.73803261441346</v>
      </c>
      <c r="AH30" s="47">
        <f>SUM(AH9:AH29)</f>
        <v>525</v>
      </c>
      <c r="AI30" s="47">
        <f>SUM(AI9:AI29)</f>
        <v>444.5</v>
      </c>
      <c r="AJ30" s="36">
        <f t="shared" si="9"/>
        <v>84.66666666666667</v>
      </c>
      <c r="AK30" s="36">
        <f>SUM(AK9:AK29)</f>
        <v>990</v>
      </c>
      <c r="AL30" s="36">
        <f>SUM(AL9:AL29)</f>
        <v>1037.3000000000002</v>
      </c>
      <c r="AM30" s="36">
        <f t="shared" si="10"/>
        <v>104.77777777777779</v>
      </c>
      <c r="AN30" s="36">
        <v>101.84585174275895</v>
      </c>
      <c r="AO30" s="36">
        <f>SUM(AO9:AO29)</f>
        <v>556</v>
      </c>
      <c r="AP30" s="36">
        <f>SUM(AP9:AP29)</f>
        <v>502.2</v>
      </c>
      <c r="AQ30" s="36">
        <f t="shared" si="11"/>
        <v>90.32374100719424</v>
      </c>
      <c r="AR30" s="36">
        <f>SUM(AR9:AR29)</f>
        <v>80892</v>
      </c>
      <c r="AS30" s="36">
        <f>SUM(AS9:AS29)</f>
        <v>81394.20000000001</v>
      </c>
      <c r="AT30" s="36">
        <f t="shared" si="12"/>
        <v>100.6208277703605</v>
      </c>
      <c r="AU30" s="36">
        <v>95.9348378859508</v>
      </c>
      <c r="AV30" s="36">
        <f>SUM(AV9:AV29)</f>
        <v>41342</v>
      </c>
      <c r="AW30" s="36">
        <f>SUM(AW9:AW29)</f>
        <v>41443.4</v>
      </c>
      <c r="AX30" s="36">
        <f t="shared" si="13"/>
        <v>100.2452711528228</v>
      </c>
      <c r="AY30" s="36">
        <f>SUM(AY9:AY29)</f>
        <v>1723</v>
      </c>
      <c r="AZ30" s="36">
        <f>SUM(AZ9:AZ29)</f>
        <v>1742.6000000000004</v>
      </c>
      <c r="BA30" s="36">
        <f t="shared" si="14"/>
        <v>101.13755078351714</v>
      </c>
      <c r="BB30" s="36">
        <v>112.68753233316089</v>
      </c>
      <c r="BC30" s="61">
        <f>SUM(BC9:BC29)</f>
        <v>873</v>
      </c>
      <c r="BD30" s="61">
        <f>SUM(BD9:BD29)</f>
        <v>877.5</v>
      </c>
      <c r="BE30" s="72">
        <f t="shared" si="15"/>
        <v>100.51546391752578</v>
      </c>
      <c r="BF30" s="40">
        <v>101.4316253157997</v>
      </c>
      <c r="BG30" s="42">
        <f>SUM(BG9:BG29)</f>
        <v>2385.5000000000005</v>
      </c>
      <c r="BH30" s="42">
        <f>SUM(BH9:BH29)</f>
        <v>2485.6</v>
      </c>
      <c r="BI30" s="42">
        <f t="shared" si="16"/>
        <v>104.19618528610353</v>
      </c>
      <c r="BJ30" s="42">
        <v>149.9155609167672</v>
      </c>
      <c r="BK30" s="36">
        <f>SUM(BK9:BK29)</f>
        <v>1437.4</v>
      </c>
      <c r="BL30" s="36">
        <f>SUM(BL9:BL29)</f>
        <v>1486.0999999999997</v>
      </c>
      <c r="BM30" s="73">
        <f t="shared" si="17"/>
        <v>103.38806177821063</v>
      </c>
    </row>
    <row r="31" spans="44:65" ht="18"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16">
        <v>3932.5</v>
      </c>
      <c r="BH31" s="15">
        <v>4023.9</v>
      </c>
      <c r="BI31" s="42">
        <f t="shared" si="16"/>
        <v>102.32422123331216</v>
      </c>
      <c r="BJ31" s="300">
        <v>112.20511962523005</v>
      </c>
      <c r="BK31" s="25">
        <v>2016.8</v>
      </c>
      <c r="BL31" s="25">
        <v>2048.9</v>
      </c>
      <c r="BM31" s="73">
        <f t="shared" si="17"/>
        <v>101.59163030543436</v>
      </c>
    </row>
    <row r="32" spans="44:65" ht="18"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16">
        <f>BG30+BG31</f>
        <v>6318</v>
      </c>
      <c r="BH32" s="16">
        <f>BH31+BH30</f>
        <v>6509.5</v>
      </c>
      <c r="BI32" s="42">
        <f t="shared" si="16"/>
        <v>103.03102247546691</v>
      </c>
      <c r="BJ32" s="42">
        <v>124.12760764272912</v>
      </c>
      <c r="BK32" s="17">
        <f>BK30+BK31</f>
        <v>3454.2</v>
      </c>
      <c r="BL32" s="17">
        <f>BL31+BL30</f>
        <v>3535</v>
      </c>
      <c r="BM32" s="73">
        <f t="shared" si="17"/>
        <v>102.3391812865497</v>
      </c>
    </row>
  </sheetData>
  <printOptions/>
  <pageMargins left="0.2" right="0.2" top="1" bottom="1" header="0.5" footer="0.5"/>
  <pageSetup fitToWidth="2" horizontalDpi="300" verticalDpi="300" orientation="landscape" paperSize="9" scale="62" r:id="rId1"/>
  <colBreaks count="3" manualBreakCount="3">
    <brk id="22" max="31" man="1"/>
    <brk id="43" max="65535" man="1"/>
    <brk id="65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P32"/>
  <sheetViews>
    <sheetView view="pageBreakPreview" zoomScale="65" zoomScaleNormal="50" zoomScaleSheetLayoutView="65" workbookViewId="0" topLeftCell="N1">
      <selection activeCell="P13" sqref="P13"/>
    </sheetView>
  </sheetViews>
  <sheetFormatPr defaultColWidth="9.00390625" defaultRowHeight="12.75"/>
  <cols>
    <col min="1" max="1" width="19.375" style="27" customWidth="1"/>
    <col min="2" max="3" width="8.625" style="0" customWidth="1"/>
    <col min="4" max="4" width="8.875" style="0" customWidth="1"/>
    <col min="5" max="6" width="8.25390625" style="0" customWidth="1"/>
    <col min="7" max="7" width="7.75390625" style="0" customWidth="1"/>
    <col min="8" max="8" width="9.25390625" style="0" customWidth="1"/>
    <col min="9" max="10" width="8.00390625" style="0" customWidth="1"/>
    <col min="11" max="11" width="8.625" style="0" customWidth="1"/>
    <col min="12" max="12" width="8.25390625" style="0" customWidth="1"/>
    <col min="13" max="14" width="8.00390625" style="0" customWidth="1"/>
    <col min="15" max="16" width="7.75390625" style="0" customWidth="1"/>
    <col min="17" max="17" width="8.625" style="0" customWidth="1"/>
    <col min="18" max="18" width="8.875" style="0" customWidth="1"/>
    <col min="19" max="19" width="8.625" style="0" customWidth="1"/>
    <col min="20" max="20" width="8.875" style="0" customWidth="1"/>
    <col min="21" max="21" width="7.75390625" style="0" customWidth="1"/>
    <col min="22" max="22" width="11.25390625" style="0" customWidth="1"/>
    <col min="23" max="23" width="11.00390625" style="0" customWidth="1"/>
    <col min="24" max="24" width="8.375" style="0" customWidth="1"/>
    <col min="25" max="26" width="9.875" style="0" customWidth="1"/>
    <col min="27" max="27" width="10.125" style="0" customWidth="1"/>
    <col min="28" max="28" width="10.00390625" style="0" bestFit="1" customWidth="1"/>
    <col min="29" max="29" width="7.75390625" style="0" customWidth="1"/>
    <col min="30" max="30" width="8.375" style="0" customWidth="1"/>
    <col min="31" max="31" width="9.625" style="0" customWidth="1"/>
    <col min="32" max="32" width="7.75390625" style="0" customWidth="1"/>
    <col min="33" max="33" width="8.875" style="0" customWidth="1"/>
    <col min="34" max="35" width="10.125" style="0" customWidth="1"/>
    <col min="36" max="36" width="7.875" style="0" customWidth="1"/>
    <col min="37" max="37" width="8.25390625" style="0" customWidth="1"/>
    <col min="38" max="38" width="10.125" style="0" customWidth="1"/>
  </cols>
  <sheetData>
    <row r="1" spans="7:32" ht="18">
      <c r="G1" s="20"/>
      <c r="H1" s="20"/>
      <c r="I1" s="20"/>
      <c r="J1" s="20"/>
      <c r="K1" s="12" t="s">
        <v>38</v>
      </c>
      <c r="L1" s="20"/>
      <c r="M1" s="20"/>
      <c r="N1" s="20"/>
      <c r="O1" s="20"/>
      <c r="AF1" s="21" t="s">
        <v>38</v>
      </c>
    </row>
    <row r="2" spans="7:32" ht="18">
      <c r="G2" s="20"/>
      <c r="H2" s="12" t="s">
        <v>38</v>
      </c>
      <c r="I2" s="20"/>
      <c r="J2" s="20"/>
      <c r="K2" s="12"/>
      <c r="L2" s="20"/>
      <c r="M2" s="20"/>
      <c r="N2" s="20"/>
      <c r="O2" s="20"/>
      <c r="AF2" s="21"/>
    </row>
    <row r="3" spans="7:37" ht="18">
      <c r="G3" s="12" t="s">
        <v>39</v>
      </c>
      <c r="H3" s="20"/>
      <c r="I3" s="20"/>
      <c r="J3" s="20"/>
      <c r="K3" s="20"/>
      <c r="L3" s="20"/>
      <c r="M3" s="20"/>
      <c r="N3" s="20"/>
      <c r="O3" s="20"/>
      <c r="AB3" s="21" t="s">
        <v>39</v>
      </c>
      <c r="AC3" s="22"/>
      <c r="AD3" s="22"/>
      <c r="AE3" s="22"/>
      <c r="AF3" s="22"/>
      <c r="AG3" s="22"/>
      <c r="AH3" s="22"/>
      <c r="AI3" s="22"/>
      <c r="AJ3" s="22"/>
      <c r="AK3" s="22"/>
    </row>
    <row r="4" spans="7:37" ht="18">
      <c r="G4" s="12" t="s">
        <v>92</v>
      </c>
      <c r="H4" s="20" t="s">
        <v>97</v>
      </c>
      <c r="I4" s="20"/>
      <c r="J4" s="20"/>
      <c r="K4" s="20"/>
      <c r="L4" s="20"/>
      <c r="M4" s="20"/>
      <c r="N4" s="20"/>
      <c r="O4" s="20"/>
      <c r="AB4" s="21" t="s">
        <v>92</v>
      </c>
      <c r="AC4" s="22"/>
      <c r="AD4" s="22"/>
      <c r="AE4" s="22"/>
      <c r="AF4" s="22"/>
      <c r="AG4" s="22"/>
      <c r="AH4" s="22"/>
      <c r="AI4" s="22"/>
      <c r="AJ4" s="22"/>
      <c r="AK4" s="22"/>
    </row>
    <row r="5" spans="7:28" ht="18">
      <c r="G5" s="12"/>
      <c r="AB5" s="12"/>
    </row>
    <row r="6" spans="1:42" ht="15">
      <c r="A6" s="28" t="s">
        <v>0</v>
      </c>
      <c r="B6" s="1"/>
      <c r="C6" s="2" t="s">
        <v>28</v>
      </c>
      <c r="D6" s="2"/>
      <c r="E6" s="2"/>
      <c r="F6" s="2"/>
      <c r="G6" s="1"/>
      <c r="H6" s="2"/>
      <c r="I6" s="2" t="s">
        <v>29</v>
      </c>
      <c r="J6" s="2"/>
      <c r="K6" s="2"/>
      <c r="L6" s="1"/>
      <c r="M6" s="2"/>
      <c r="N6" s="2" t="s">
        <v>30</v>
      </c>
      <c r="O6" s="2"/>
      <c r="P6" s="2"/>
      <c r="Q6" s="1"/>
      <c r="R6" s="2"/>
      <c r="S6" s="2" t="s">
        <v>31</v>
      </c>
      <c r="T6" s="2"/>
      <c r="U6" s="2"/>
      <c r="V6" s="1"/>
      <c r="W6" s="2"/>
      <c r="X6" s="2" t="s">
        <v>32</v>
      </c>
      <c r="Y6" s="2"/>
      <c r="Z6" s="2"/>
      <c r="AA6" s="1"/>
      <c r="AB6" s="2"/>
      <c r="AC6" s="2" t="s">
        <v>33</v>
      </c>
      <c r="AD6" s="2"/>
      <c r="AE6" s="2"/>
      <c r="AF6" s="3"/>
      <c r="AG6" s="4" t="s">
        <v>36</v>
      </c>
      <c r="AH6" s="1"/>
      <c r="AI6" s="2" t="s">
        <v>35</v>
      </c>
      <c r="AJ6" s="2"/>
      <c r="AK6" s="2"/>
      <c r="AL6" s="2"/>
      <c r="AM6" s="1" t="s">
        <v>90</v>
      </c>
      <c r="AN6" s="2"/>
      <c r="AO6" s="3"/>
      <c r="AP6" s="160" t="s">
        <v>64</v>
      </c>
    </row>
    <row r="7" spans="1:42" ht="15">
      <c r="A7" s="29" t="s">
        <v>1</v>
      </c>
      <c r="B7" s="4" t="s">
        <v>24</v>
      </c>
      <c r="C7" s="4" t="s">
        <v>26</v>
      </c>
      <c r="D7" s="4" t="s">
        <v>27</v>
      </c>
      <c r="E7" s="4" t="s">
        <v>24</v>
      </c>
      <c r="F7" s="4" t="s">
        <v>26</v>
      </c>
      <c r="G7" s="4" t="s">
        <v>24</v>
      </c>
      <c r="H7" s="4" t="s">
        <v>26</v>
      </c>
      <c r="I7" s="4" t="s">
        <v>27</v>
      </c>
      <c r="J7" s="151" t="s">
        <v>24</v>
      </c>
      <c r="K7" s="10" t="s">
        <v>26</v>
      </c>
      <c r="L7" s="4" t="s">
        <v>24</v>
      </c>
      <c r="M7" s="4" t="s">
        <v>26</v>
      </c>
      <c r="N7" s="4" t="s">
        <v>27</v>
      </c>
      <c r="O7" s="151" t="s">
        <v>24</v>
      </c>
      <c r="P7" s="10" t="s">
        <v>26</v>
      </c>
      <c r="Q7" s="4" t="s">
        <v>24</v>
      </c>
      <c r="R7" s="4" t="s">
        <v>26</v>
      </c>
      <c r="S7" s="4" t="s">
        <v>27</v>
      </c>
      <c r="T7" s="151" t="s">
        <v>24</v>
      </c>
      <c r="U7" s="10" t="s">
        <v>26</v>
      </c>
      <c r="V7" s="4" t="s">
        <v>24</v>
      </c>
      <c r="W7" s="8" t="s">
        <v>26</v>
      </c>
      <c r="X7" s="8" t="s">
        <v>27</v>
      </c>
      <c r="Y7" s="151" t="s">
        <v>24</v>
      </c>
      <c r="Z7" s="10" t="s">
        <v>26</v>
      </c>
      <c r="AA7" s="4" t="s">
        <v>24</v>
      </c>
      <c r="AB7" s="4" t="s">
        <v>26</v>
      </c>
      <c r="AC7" s="4" t="s">
        <v>27</v>
      </c>
      <c r="AD7" s="151" t="s">
        <v>24</v>
      </c>
      <c r="AE7" s="10" t="s">
        <v>26</v>
      </c>
      <c r="AF7" s="4" t="s">
        <v>27</v>
      </c>
      <c r="AG7" s="8" t="s">
        <v>37</v>
      </c>
      <c r="AH7" s="8" t="s">
        <v>24</v>
      </c>
      <c r="AI7" s="8" t="s">
        <v>26</v>
      </c>
      <c r="AJ7" s="8" t="s">
        <v>27</v>
      </c>
      <c r="AK7" s="151" t="s">
        <v>24</v>
      </c>
      <c r="AL7" s="10" t="s">
        <v>26</v>
      </c>
      <c r="AM7" s="6" t="s">
        <v>24</v>
      </c>
      <c r="AN7" s="4" t="s">
        <v>26</v>
      </c>
      <c r="AO7" s="57" t="s">
        <v>55</v>
      </c>
      <c r="AP7" s="161"/>
    </row>
    <row r="8" spans="1:42" ht="15">
      <c r="A8" s="29"/>
      <c r="B8" s="5" t="s">
        <v>25</v>
      </c>
      <c r="C8" s="5" t="s">
        <v>25</v>
      </c>
      <c r="D8" s="5"/>
      <c r="E8" s="5" t="s">
        <v>86</v>
      </c>
      <c r="F8" s="5" t="s">
        <v>86</v>
      </c>
      <c r="G8" s="5" t="s">
        <v>25</v>
      </c>
      <c r="H8" s="5" t="s">
        <v>25</v>
      </c>
      <c r="I8" s="5"/>
      <c r="J8" s="32" t="s">
        <v>86</v>
      </c>
      <c r="K8" s="32" t="s">
        <v>86</v>
      </c>
      <c r="L8" s="5" t="s">
        <v>25</v>
      </c>
      <c r="M8" s="5" t="s">
        <v>25</v>
      </c>
      <c r="N8" s="5"/>
      <c r="O8" s="32" t="s">
        <v>86</v>
      </c>
      <c r="P8" s="32" t="s">
        <v>86</v>
      </c>
      <c r="Q8" s="5" t="s">
        <v>25</v>
      </c>
      <c r="R8" s="5" t="s">
        <v>25</v>
      </c>
      <c r="S8" s="5"/>
      <c r="T8" s="32" t="s">
        <v>86</v>
      </c>
      <c r="U8" s="32" t="s">
        <v>86</v>
      </c>
      <c r="V8" s="5" t="s">
        <v>25</v>
      </c>
      <c r="W8" s="5" t="s">
        <v>25</v>
      </c>
      <c r="X8" s="5"/>
      <c r="Y8" s="32" t="s">
        <v>86</v>
      </c>
      <c r="Z8" s="32" t="s">
        <v>86</v>
      </c>
      <c r="AA8" s="5" t="s">
        <v>25</v>
      </c>
      <c r="AB8" s="5" t="s">
        <v>25</v>
      </c>
      <c r="AC8" s="5"/>
      <c r="AD8" s="32" t="s">
        <v>93</v>
      </c>
      <c r="AE8" s="32" t="s">
        <v>93</v>
      </c>
      <c r="AF8" s="5"/>
      <c r="AG8" s="5"/>
      <c r="AH8" s="5" t="s">
        <v>25</v>
      </c>
      <c r="AI8" s="5" t="s">
        <v>25</v>
      </c>
      <c r="AJ8" s="5"/>
      <c r="AK8" s="32" t="s">
        <v>86</v>
      </c>
      <c r="AL8" s="32" t="s">
        <v>86</v>
      </c>
      <c r="AM8" s="7" t="s">
        <v>86</v>
      </c>
      <c r="AN8" s="5" t="s">
        <v>86</v>
      </c>
      <c r="AO8" s="159"/>
      <c r="AP8" s="162"/>
    </row>
    <row r="9" spans="1:42" ht="18">
      <c r="A9" s="35" t="s">
        <v>2</v>
      </c>
      <c r="B9" s="36">
        <v>59</v>
      </c>
      <c r="C9" s="36">
        <v>100.8</v>
      </c>
      <c r="D9" s="36">
        <v>170.84745762711867</v>
      </c>
      <c r="E9" s="37">
        <v>10</v>
      </c>
      <c r="F9" s="36">
        <f>D9*E9/100</f>
        <v>17.08474576271187</v>
      </c>
      <c r="G9" s="37">
        <v>147</v>
      </c>
      <c r="H9" s="37">
        <v>100.5</v>
      </c>
      <c r="I9" s="36">
        <v>68.36734693877551</v>
      </c>
      <c r="J9" s="37">
        <v>10</v>
      </c>
      <c r="K9" s="36">
        <f>I9*J9/100</f>
        <v>6.836734693877552</v>
      </c>
      <c r="L9" s="36">
        <v>8</v>
      </c>
      <c r="M9" s="36">
        <v>8.4</v>
      </c>
      <c r="N9" s="37">
        <v>105</v>
      </c>
      <c r="O9" s="37">
        <v>8</v>
      </c>
      <c r="P9" s="36">
        <f>N9*O9/100</f>
        <v>8.4</v>
      </c>
      <c r="Q9" s="36">
        <v>1</v>
      </c>
      <c r="R9" s="36">
        <v>0.9</v>
      </c>
      <c r="S9" s="36">
        <v>0.9</v>
      </c>
      <c r="T9" s="38"/>
      <c r="U9" s="36">
        <f>S9*T9/100</f>
        <v>0</v>
      </c>
      <c r="V9" s="36">
        <v>16096</v>
      </c>
      <c r="W9" s="36">
        <v>16569.9</v>
      </c>
      <c r="X9" s="36">
        <v>102.9442097415507</v>
      </c>
      <c r="Y9" s="36">
        <v>10</v>
      </c>
      <c r="Z9" s="36">
        <f>X9*Y9/100</f>
        <v>10.294420974155068</v>
      </c>
      <c r="AA9" s="36">
        <v>662</v>
      </c>
      <c r="AB9" s="36">
        <v>526.4</v>
      </c>
      <c r="AC9" s="36">
        <v>79.5166163141994</v>
      </c>
      <c r="AD9" s="61">
        <v>336</v>
      </c>
      <c r="AE9" s="73">
        <v>272.8</v>
      </c>
      <c r="AF9" s="72">
        <v>81.19047619047619</v>
      </c>
      <c r="AG9" s="40">
        <v>109.57171601034781</v>
      </c>
      <c r="AH9" s="41">
        <v>429.8</v>
      </c>
      <c r="AI9" s="41">
        <v>454.9</v>
      </c>
      <c r="AJ9" s="42">
        <v>105.83992554676594</v>
      </c>
      <c r="AK9" s="41">
        <v>20</v>
      </c>
      <c r="AL9" s="42">
        <f>AJ9*AK9/100</f>
        <v>21.16798510935319</v>
      </c>
      <c r="AM9" s="73">
        <f>J9+O9+T9+Y9+AK9</f>
        <v>48</v>
      </c>
      <c r="AN9" s="73">
        <f>K9+P9+U9+Z9+AL9+F9</f>
        <v>63.783886540097676</v>
      </c>
      <c r="AO9" s="73">
        <f>AN9/AM9*100</f>
        <v>132.8830969585368</v>
      </c>
      <c r="AP9" s="163">
        <v>16</v>
      </c>
    </row>
    <row r="10" spans="1:42" ht="18">
      <c r="A10" s="35" t="s">
        <v>3</v>
      </c>
      <c r="B10" s="36">
        <v>33</v>
      </c>
      <c r="C10" s="36">
        <v>71.2</v>
      </c>
      <c r="D10" s="36">
        <v>215.75757575757578</v>
      </c>
      <c r="E10" s="37">
        <v>10</v>
      </c>
      <c r="F10" s="36">
        <f aca="true" t="shared" si="0" ref="F10:F30">D10*E10/100</f>
        <v>21.575757575757578</v>
      </c>
      <c r="G10" s="37">
        <v>147</v>
      </c>
      <c r="H10" s="37">
        <v>180.7</v>
      </c>
      <c r="I10" s="36">
        <v>122.92517006802721</v>
      </c>
      <c r="J10" s="37">
        <v>10</v>
      </c>
      <c r="K10" s="36">
        <f aca="true" t="shared" si="1" ref="K10:K30">I10*J10/100</f>
        <v>12.29251700680272</v>
      </c>
      <c r="L10" s="36">
        <v>3</v>
      </c>
      <c r="M10" s="36">
        <v>0.3</v>
      </c>
      <c r="N10" s="36">
        <v>10</v>
      </c>
      <c r="O10" s="37">
        <v>8</v>
      </c>
      <c r="P10" s="36">
        <f aca="true" t="shared" si="2" ref="P10:P30">N10*O10/100</f>
        <v>0.8</v>
      </c>
      <c r="Q10" s="36">
        <v>17</v>
      </c>
      <c r="R10" s="36">
        <v>27.1</v>
      </c>
      <c r="S10" s="36">
        <v>159.41176470588238</v>
      </c>
      <c r="T10" s="38">
        <v>12</v>
      </c>
      <c r="U10" s="36">
        <f aca="true" t="shared" si="3" ref="U10:U30">S10*T10/100</f>
        <v>19.129411764705885</v>
      </c>
      <c r="V10" s="36">
        <v>1599</v>
      </c>
      <c r="W10" s="36">
        <v>1626.2</v>
      </c>
      <c r="X10" s="36">
        <v>101.7010631644778</v>
      </c>
      <c r="Y10" s="36">
        <v>10</v>
      </c>
      <c r="Z10" s="36">
        <f aca="true" t="shared" si="4" ref="Z10:Z30">X10*Y10/100</f>
        <v>10.170106316447779</v>
      </c>
      <c r="AA10" s="36">
        <v>67</v>
      </c>
      <c r="AB10" s="36">
        <v>41.1</v>
      </c>
      <c r="AC10" s="36">
        <v>61.343283582089555</v>
      </c>
      <c r="AD10" s="61">
        <v>34</v>
      </c>
      <c r="AE10" s="73">
        <v>17.1</v>
      </c>
      <c r="AF10" s="72">
        <v>50.294117647058826</v>
      </c>
      <c r="AG10" s="40">
        <v>96.82618398214727</v>
      </c>
      <c r="AH10" s="41">
        <v>36.6</v>
      </c>
      <c r="AI10" s="41">
        <v>40.9</v>
      </c>
      <c r="AJ10" s="36">
        <v>111.74863387978142</v>
      </c>
      <c r="AK10" s="37">
        <v>20</v>
      </c>
      <c r="AL10" s="42">
        <f aca="true" t="shared" si="5" ref="AL10:AL30">AJ10*AK10/100</f>
        <v>22.349726775956285</v>
      </c>
      <c r="AM10" s="73">
        <f aca="true" t="shared" si="6" ref="AM10:AM30">J10+O10+T10+Y10+AK10</f>
        <v>60</v>
      </c>
      <c r="AN10" s="73">
        <f aca="true" t="shared" si="7" ref="AN10:AN30">K10+P10+U10+Z10+AL10+F10</f>
        <v>86.31751943967025</v>
      </c>
      <c r="AO10" s="73">
        <f aca="true" t="shared" si="8" ref="AO10:AO30">AN10/AM10*100</f>
        <v>143.8625323994504</v>
      </c>
      <c r="AP10" s="163">
        <v>10</v>
      </c>
    </row>
    <row r="11" spans="1:42" ht="18">
      <c r="A11" s="35" t="s">
        <v>4</v>
      </c>
      <c r="B11" s="36">
        <v>5</v>
      </c>
      <c r="C11" s="36">
        <v>8.1</v>
      </c>
      <c r="D11" s="36">
        <v>162</v>
      </c>
      <c r="E11" s="37">
        <v>10</v>
      </c>
      <c r="F11" s="36">
        <f t="shared" si="0"/>
        <v>16.2</v>
      </c>
      <c r="G11" s="37">
        <v>0</v>
      </c>
      <c r="H11" s="37">
        <v>0</v>
      </c>
      <c r="I11" s="36"/>
      <c r="J11" s="37"/>
      <c r="K11" s="36">
        <f t="shared" si="1"/>
        <v>0</v>
      </c>
      <c r="L11" s="36">
        <v>4</v>
      </c>
      <c r="M11" s="36">
        <v>3.1</v>
      </c>
      <c r="N11" s="36">
        <v>77.5</v>
      </c>
      <c r="O11" s="37">
        <v>8</v>
      </c>
      <c r="P11" s="36">
        <f t="shared" si="2"/>
        <v>6.2</v>
      </c>
      <c r="Q11" s="36"/>
      <c r="R11" s="36"/>
      <c r="S11" s="36"/>
      <c r="T11" s="38"/>
      <c r="U11" s="36">
        <f t="shared" si="3"/>
        <v>0</v>
      </c>
      <c r="V11" s="36">
        <v>265</v>
      </c>
      <c r="W11" s="36">
        <v>269.3</v>
      </c>
      <c r="X11" s="36">
        <v>101.62264150943396</v>
      </c>
      <c r="Y11" s="36">
        <v>10</v>
      </c>
      <c r="Z11" s="36">
        <f t="shared" si="4"/>
        <v>10.162264150943395</v>
      </c>
      <c r="AA11" s="36">
        <v>13</v>
      </c>
      <c r="AB11" s="36">
        <v>10</v>
      </c>
      <c r="AC11" s="36">
        <v>76.92307692307693</v>
      </c>
      <c r="AD11" s="61">
        <v>6</v>
      </c>
      <c r="AE11" s="73">
        <v>4</v>
      </c>
      <c r="AF11" s="72">
        <v>66.66666666666666</v>
      </c>
      <c r="AG11" s="40">
        <v>104.42433383609855</v>
      </c>
      <c r="AH11" s="41">
        <v>9.6</v>
      </c>
      <c r="AI11" s="41">
        <v>10.5</v>
      </c>
      <c r="AJ11" s="36">
        <v>109.375</v>
      </c>
      <c r="AK11" s="37">
        <v>20</v>
      </c>
      <c r="AL11" s="42">
        <f t="shared" si="5"/>
        <v>21.875</v>
      </c>
      <c r="AM11" s="73">
        <f t="shared" si="6"/>
        <v>38</v>
      </c>
      <c r="AN11" s="73">
        <f t="shared" si="7"/>
        <v>54.43726415094339</v>
      </c>
      <c r="AO11" s="73">
        <f t="shared" si="8"/>
        <v>143.2559582919563</v>
      </c>
      <c r="AP11" s="163">
        <v>11</v>
      </c>
    </row>
    <row r="12" spans="1:42" ht="18">
      <c r="A12" s="35" t="s">
        <v>5</v>
      </c>
      <c r="B12" s="36">
        <v>6</v>
      </c>
      <c r="C12" s="36">
        <v>27.2</v>
      </c>
      <c r="D12" s="36">
        <v>453.3333333333334</v>
      </c>
      <c r="E12" s="37">
        <v>10</v>
      </c>
      <c r="F12" s="36">
        <f t="shared" si="0"/>
        <v>45.33333333333334</v>
      </c>
      <c r="G12" s="37">
        <v>0</v>
      </c>
      <c r="H12" s="37">
        <v>0</v>
      </c>
      <c r="I12" s="36"/>
      <c r="J12" s="37"/>
      <c r="K12" s="36">
        <f t="shared" si="1"/>
        <v>0</v>
      </c>
      <c r="L12" s="36">
        <v>2</v>
      </c>
      <c r="M12" s="36">
        <v>2</v>
      </c>
      <c r="N12" s="36">
        <v>100</v>
      </c>
      <c r="O12" s="37">
        <v>8</v>
      </c>
      <c r="P12" s="36">
        <f t="shared" si="2"/>
        <v>8</v>
      </c>
      <c r="Q12" s="36">
        <v>0</v>
      </c>
      <c r="R12" s="36">
        <v>0</v>
      </c>
      <c r="S12" s="36"/>
      <c r="T12" s="38"/>
      <c r="U12" s="36">
        <f t="shared" si="3"/>
        <v>0</v>
      </c>
      <c r="V12" s="36">
        <v>261</v>
      </c>
      <c r="W12" s="36">
        <v>264</v>
      </c>
      <c r="X12" s="36">
        <v>101.14942528735634</v>
      </c>
      <c r="Y12" s="36">
        <v>10</v>
      </c>
      <c r="Z12" s="36">
        <f t="shared" si="4"/>
        <v>10.114942528735634</v>
      </c>
      <c r="AA12" s="36">
        <v>18</v>
      </c>
      <c r="AB12" s="36">
        <v>8</v>
      </c>
      <c r="AC12" s="36">
        <v>44.44444444444444</v>
      </c>
      <c r="AD12" s="61">
        <v>10</v>
      </c>
      <c r="AE12" s="73">
        <v>4</v>
      </c>
      <c r="AF12" s="72">
        <v>40</v>
      </c>
      <c r="AG12" s="40">
        <v>101.90373563218391</v>
      </c>
      <c r="AH12" s="41">
        <v>31.7</v>
      </c>
      <c r="AI12" s="41">
        <v>32.9</v>
      </c>
      <c r="AJ12" s="36">
        <v>103.78548895899054</v>
      </c>
      <c r="AK12" s="37">
        <v>20</v>
      </c>
      <c r="AL12" s="42">
        <f t="shared" si="5"/>
        <v>20.75709779179811</v>
      </c>
      <c r="AM12" s="73">
        <f t="shared" si="6"/>
        <v>38</v>
      </c>
      <c r="AN12" s="73">
        <f t="shared" si="7"/>
        <v>84.20537365386708</v>
      </c>
      <c r="AO12" s="73">
        <f t="shared" si="8"/>
        <v>221.59308856280813</v>
      </c>
      <c r="AP12" s="163">
        <v>1</v>
      </c>
    </row>
    <row r="13" spans="1:42" ht="18">
      <c r="A13" s="35" t="s">
        <v>6</v>
      </c>
      <c r="B13" s="36">
        <v>2</v>
      </c>
      <c r="C13" s="36">
        <v>2.4</v>
      </c>
      <c r="D13" s="36">
        <v>120</v>
      </c>
      <c r="E13" s="37">
        <v>10</v>
      </c>
      <c r="F13" s="36">
        <f t="shared" si="0"/>
        <v>12</v>
      </c>
      <c r="G13" s="37">
        <v>368</v>
      </c>
      <c r="H13" s="37">
        <v>399.5</v>
      </c>
      <c r="I13" s="36">
        <v>108.55978260869566</v>
      </c>
      <c r="J13" s="37">
        <v>10</v>
      </c>
      <c r="K13" s="36">
        <f t="shared" si="1"/>
        <v>10.855978260869565</v>
      </c>
      <c r="L13" s="36">
        <v>1</v>
      </c>
      <c r="M13" s="36">
        <v>3.5</v>
      </c>
      <c r="N13" s="36">
        <v>350</v>
      </c>
      <c r="O13" s="37">
        <v>8</v>
      </c>
      <c r="P13" s="36">
        <f t="shared" si="2"/>
        <v>28</v>
      </c>
      <c r="Q13" s="36">
        <v>20</v>
      </c>
      <c r="R13" s="36">
        <v>36.6</v>
      </c>
      <c r="S13" s="36">
        <v>183</v>
      </c>
      <c r="T13" s="38">
        <v>12</v>
      </c>
      <c r="U13" s="36">
        <f t="shared" si="3"/>
        <v>21.96</v>
      </c>
      <c r="V13" s="36">
        <v>935</v>
      </c>
      <c r="W13" s="36">
        <v>949.7</v>
      </c>
      <c r="X13" s="36">
        <v>101.572192513369</v>
      </c>
      <c r="Y13" s="36">
        <v>10</v>
      </c>
      <c r="Z13" s="36">
        <f t="shared" si="4"/>
        <v>10.157219251336901</v>
      </c>
      <c r="AA13" s="36">
        <v>36</v>
      </c>
      <c r="AB13" s="36">
        <v>42</v>
      </c>
      <c r="AC13" s="36">
        <v>116.66666666666667</v>
      </c>
      <c r="AD13" s="61">
        <v>18</v>
      </c>
      <c r="AE13" s="73">
        <v>22</v>
      </c>
      <c r="AF13" s="72">
        <v>122.22222222222223</v>
      </c>
      <c r="AG13" s="40">
        <v>101.32964578236361</v>
      </c>
      <c r="AH13" s="41">
        <v>29.2</v>
      </c>
      <c r="AI13" s="41">
        <v>31.8</v>
      </c>
      <c r="AJ13" s="36">
        <v>108.90410958904107</v>
      </c>
      <c r="AK13" s="37">
        <v>20</v>
      </c>
      <c r="AL13" s="42">
        <f t="shared" si="5"/>
        <v>21.780821917808215</v>
      </c>
      <c r="AM13" s="73">
        <f t="shared" si="6"/>
        <v>60</v>
      </c>
      <c r="AN13" s="73">
        <f t="shared" si="7"/>
        <v>104.75401943001468</v>
      </c>
      <c r="AO13" s="73">
        <f t="shared" si="8"/>
        <v>174.5900323833578</v>
      </c>
      <c r="AP13" s="163">
        <v>5</v>
      </c>
    </row>
    <row r="14" spans="1:42" ht="18">
      <c r="A14" s="35" t="s">
        <v>7</v>
      </c>
      <c r="B14" s="36">
        <v>4</v>
      </c>
      <c r="C14" s="36">
        <v>12.2</v>
      </c>
      <c r="D14" s="36">
        <v>305</v>
      </c>
      <c r="E14" s="37">
        <v>10</v>
      </c>
      <c r="F14" s="36">
        <f t="shared" si="0"/>
        <v>30.5</v>
      </c>
      <c r="G14" s="37">
        <v>66</v>
      </c>
      <c r="H14" s="37">
        <v>62.2</v>
      </c>
      <c r="I14" s="36">
        <v>94.24242424242425</v>
      </c>
      <c r="J14" s="37">
        <v>10</v>
      </c>
      <c r="K14" s="36">
        <f t="shared" si="1"/>
        <v>9.424242424242426</v>
      </c>
      <c r="L14" s="36">
        <v>2</v>
      </c>
      <c r="M14" s="36">
        <v>2</v>
      </c>
      <c r="N14" s="36">
        <v>100</v>
      </c>
      <c r="O14" s="37">
        <v>8</v>
      </c>
      <c r="P14" s="36">
        <f t="shared" si="2"/>
        <v>8</v>
      </c>
      <c r="Q14" s="36">
        <v>4</v>
      </c>
      <c r="R14" s="36">
        <v>7</v>
      </c>
      <c r="S14" s="36">
        <v>175</v>
      </c>
      <c r="T14" s="38">
        <v>12</v>
      </c>
      <c r="U14" s="36">
        <f t="shared" si="3"/>
        <v>21</v>
      </c>
      <c r="V14" s="36">
        <v>605</v>
      </c>
      <c r="W14" s="36">
        <v>615</v>
      </c>
      <c r="X14" s="36">
        <v>101.65289256198346</v>
      </c>
      <c r="Y14" s="36">
        <v>10</v>
      </c>
      <c r="Z14" s="36">
        <f t="shared" si="4"/>
        <v>10.165289256198346</v>
      </c>
      <c r="AA14" s="36">
        <v>37</v>
      </c>
      <c r="AB14" s="36">
        <v>32.5</v>
      </c>
      <c r="AC14" s="36">
        <v>87.83783783783784</v>
      </c>
      <c r="AD14" s="61">
        <v>18</v>
      </c>
      <c r="AE14" s="73">
        <v>19</v>
      </c>
      <c r="AF14" s="72">
        <v>105.55555555555556</v>
      </c>
      <c r="AG14" s="40">
        <v>100.10742786985882</v>
      </c>
      <c r="AH14" s="41">
        <v>54.6</v>
      </c>
      <c r="AI14" s="41">
        <v>60</v>
      </c>
      <c r="AJ14" s="36">
        <v>109.89010989010988</v>
      </c>
      <c r="AK14" s="37">
        <v>20</v>
      </c>
      <c r="AL14" s="42">
        <f t="shared" si="5"/>
        <v>21.978021978021975</v>
      </c>
      <c r="AM14" s="73">
        <f t="shared" si="6"/>
        <v>60</v>
      </c>
      <c r="AN14" s="73">
        <f t="shared" si="7"/>
        <v>101.06755365846274</v>
      </c>
      <c r="AO14" s="73">
        <f t="shared" si="8"/>
        <v>168.44592276410458</v>
      </c>
      <c r="AP14" s="163">
        <v>6</v>
      </c>
    </row>
    <row r="15" spans="1:42" ht="18">
      <c r="A15" s="35" t="s">
        <v>8</v>
      </c>
      <c r="B15" s="36">
        <v>32</v>
      </c>
      <c r="C15" s="36">
        <v>34.9</v>
      </c>
      <c r="D15" s="36">
        <v>109.0625</v>
      </c>
      <c r="E15" s="37">
        <v>10</v>
      </c>
      <c r="F15" s="36">
        <f t="shared" si="0"/>
        <v>10.90625</v>
      </c>
      <c r="G15" s="37">
        <v>110</v>
      </c>
      <c r="H15" s="37">
        <v>120</v>
      </c>
      <c r="I15" s="36">
        <v>109.09090909090908</v>
      </c>
      <c r="J15" s="37">
        <v>10</v>
      </c>
      <c r="K15" s="36">
        <f t="shared" si="1"/>
        <v>10.909090909090908</v>
      </c>
      <c r="L15" s="36">
        <v>7</v>
      </c>
      <c r="M15" s="36">
        <v>7.7</v>
      </c>
      <c r="N15" s="36">
        <v>110</v>
      </c>
      <c r="O15" s="37">
        <v>8</v>
      </c>
      <c r="P15" s="36">
        <f t="shared" si="2"/>
        <v>8.8</v>
      </c>
      <c r="Q15" s="36">
        <v>5</v>
      </c>
      <c r="R15" s="36">
        <v>0</v>
      </c>
      <c r="S15" s="36">
        <v>0</v>
      </c>
      <c r="T15" s="38">
        <v>12</v>
      </c>
      <c r="U15" s="36">
        <f t="shared" si="3"/>
        <v>0</v>
      </c>
      <c r="V15" s="36">
        <v>31229</v>
      </c>
      <c r="W15" s="36">
        <v>31920.4</v>
      </c>
      <c r="X15" s="36">
        <v>102.21396778635241</v>
      </c>
      <c r="Y15" s="36">
        <v>10</v>
      </c>
      <c r="Z15" s="36">
        <f t="shared" si="4"/>
        <v>10.221396778635242</v>
      </c>
      <c r="AA15" s="36">
        <v>250</v>
      </c>
      <c r="AB15" s="36">
        <v>288.6</v>
      </c>
      <c r="AC15" s="36">
        <v>115.44</v>
      </c>
      <c r="AD15" s="61">
        <v>128</v>
      </c>
      <c r="AE15" s="73">
        <v>129.6</v>
      </c>
      <c r="AF15" s="72">
        <v>101.25</v>
      </c>
      <c r="AG15" s="40">
        <v>103.19888734353269</v>
      </c>
      <c r="AH15" s="41">
        <v>159.4</v>
      </c>
      <c r="AI15" s="41">
        <v>178.8</v>
      </c>
      <c r="AJ15" s="36">
        <v>112.17063989962361</v>
      </c>
      <c r="AK15" s="37">
        <v>20</v>
      </c>
      <c r="AL15" s="42">
        <f t="shared" si="5"/>
        <v>22.434127979924725</v>
      </c>
      <c r="AM15" s="73">
        <f t="shared" si="6"/>
        <v>60</v>
      </c>
      <c r="AN15" s="73">
        <f t="shared" si="7"/>
        <v>63.27086566765088</v>
      </c>
      <c r="AO15" s="73">
        <f t="shared" si="8"/>
        <v>105.45144277941813</v>
      </c>
      <c r="AP15" s="163">
        <v>20</v>
      </c>
    </row>
    <row r="16" spans="1:42" ht="18">
      <c r="A16" s="35" t="s">
        <v>9</v>
      </c>
      <c r="B16" s="36">
        <v>4</v>
      </c>
      <c r="C16" s="36">
        <v>11.2</v>
      </c>
      <c r="D16" s="36">
        <v>280</v>
      </c>
      <c r="E16" s="37">
        <v>10</v>
      </c>
      <c r="F16" s="36">
        <f t="shared" si="0"/>
        <v>28</v>
      </c>
      <c r="G16" s="37">
        <v>7</v>
      </c>
      <c r="H16" s="37">
        <v>21.6</v>
      </c>
      <c r="I16" s="36">
        <v>308.5714285714286</v>
      </c>
      <c r="J16" s="37">
        <v>10</v>
      </c>
      <c r="K16" s="36">
        <f t="shared" si="1"/>
        <v>30.85714285714286</v>
      </c>
      <c r="L16" s="36">
        <v>2</v>
      </c>
      <c r="M16" s="36">
        <v>1</v>
      </c>
      <c r="N16" s="36">
        <v>50</v>
      </c>
      <c r="O16" s="37">
        <v>8</v>
      </c>
      <c r="P16" s="36">
        <f t="shared" si="2"/>
        <v>4</v>
      </c>
      <c r="Q16" s="36"/>
      <c r="R16" s="36"/>
      <c r="S16" s="36"/>
      <c r="T16" s="38"/>
      <c r="U16" s="36">
        <f t="shared" si="3"/>
        <v>0</v>
      </c>
      <c r="V16" s="36">
        <v>222</v>
      </c>
      <c r="W16" s="36">
        <v>223.8</v>
      </c>
      <c r="X16" s="36">
        <v>100.81081081081082</v>
      </c>
      <c r="Y16" s="36">
        <v>10</v>
      </c>
      <c r="Z16" s="36">
        <f t="shared" si="4"/>
        <v>10.081081081081082</v>
      </c>
      <c r="AA16" s="36">
        <v>13</v>
      </c>
      <c r="AB16" s="36">
        <v>6.5</v>
      </c>
      <c r="AC16" s="36">
        <v>50</v>
      </c>
      <c r="AD16" s="61">
        <v>7</v>
      </c>
      <c r="AE16" s="73">
        <v>2</v>
      </c>
      <c r="AF16" s="72">
        <v>28.57142857142857</v>
      </c>
      <c r="AG16" s="40">
        <v>131.85437997724682</v>
      </c>
      <c r="AH16" s="41">
        <v>8.6</v>
      </c>
      <c r="AI16" s="41">
        <v>9.4</v>
      </c>
      <c r="AJ16" s="36">
        <v>109.30232558139534</v>
      </c>
      <c r="AK16" s="37">
        <v>20</v>
      </c>
      <c r="AL16" s="42">
        <f t="shared" si="5"/>
        <v>21.860465116279066</v>
      </c>
      <c r="AM16" s="73">
        <f t="shared" si="6"/>
        <v>48</v>
      </c>
      <c r="AN16" s="73">
        <f t="shared" si="7"/>
        <v>94.798689054503</v>
      </c>
      <c r="AO16" s="73">
        <f t="shared" si="8"/>
        <v>197.49726886354793</v>
      </c>
      <c r="AP16" s="163">
        <v>3</v>
      </c>
    </row>
    <row r="17" spans="1:42" ht="18">
      <c r="A17" s="35" t="s">
        <v>10</v>
      </c>
      <c r="B17" s="36">
        <v>5</v>
      </c>
      <c r="C17" s="36">
        <v>8</v>
      </c>
      <c r="D17" s="36">
        <v>160</v>
      </c>
      <c r="E17" s="37">
        <v>10</v>
      </c>
      <c r="F17" s="36">
        <f t="shared" si="0"/>
        <v>16</v>
      </c>
      <c r="G17" s="37">
        <v>0</v>
      </c>
      <c r="H17" s="37">
        <v>0</v>
      </c>
      <c r="I17" s="36"/>
      <c r="J17" s="37"/>
      <c r="K17" s="36">
        <f t="shared" si="1"/>
        <v>0</v>
      </c>
      <c r="L17" s="36">
        <v>2</v>
      </c>
      <c r="M17" s="36">
        <v>6.1</v>
      </c>
      <c r="N17" s="36">
        <v>305</v>
      </c>
      <c r="O17" s="37">
        <v>8</v>
      </c>
      <c r="P17" s="36">
        <f t="shared" si="2"/>
        <v>24.4</v>
      </c>
      <c r="Q17" s="36"/>
      <c r="R17" s="36"/>
      <c r="S17" s="36"/>
      <c r="T17" s="38"/>
      <c r="U17" s="36">
        <f t="shared" si="3"/>
        <v>0</v>
      </c>
      <c r="V17" s="36">
        <v>260</v>
      </c>
      <c r="W17" s="36">
        <v>263.2</v>
      </c>
      <c r="X17" s="36">
        <v>101.23076923076925</v>
      </c>
      <c r="Y17" s="36">
        <v>10</v>
      </c>
      <c r="Z17" s="36">
        <f t="shared" si="4"/>
        <v>10.123076923076926</v>
      </c>
      <c r="AA17" s="36">
        <v>13</v>
      </c>
      <c r="AB17" s="36">
        <v>18</v>
      </c>
      <c r="AC17" s="36">
        <v>138.46153846153845</v>
      </c>
      <c r="AD17" s="61">
        <v>6</v>
      </c>
      <c r="AE17" s="73">
        <v>9</v>
      </c>
      <c r="AF17" s="72">
        <v>150</v>
      </c>
      <c r="AG17" s="40">
        <v>125.9664478482859</v>
      </c>
      <c r="AH17" s="41">
        <v>12.7</v>
      </c>
      <c r="AI17" s="41">
        <v>13.6</v>
      </c>
      <c r="AJ17" s="36">
        <v>107.08661417322836</v>
      </c>
      <c r="AK17" s="37">
        <v>20</v>
      </c>
      <c r="AL17" s="42">
        <f t="shared" si="5"/>
        <v>21.41732283464567</v>
      </c>
      <c r="AM17" s="73">
        <f t="shared" si="6"/>
        <v>38</v>
      </c>
      <c r="AN17" s="73">
        <f t="shared" si="7"/>
        <v>71.9403997577226</v>
      </c>
      <c r="AO17" s="73">
        <f t="shared" si="8"/>
        <v>189.31684146769106</v>
      </c>
      <c r="AP17" s="163">
        <v>4</v>
      </c>
    </row>
    <row r="18" spans="1:42" ht="18">
      <c r="A18" s="35" t="s">
        <v>11</v>
      </c>
      <c r="B18" s="36">
        <v>7</v>
      </c>
      <c r="C18" s="36">
        <v>22.1</v>
      </c>
      <c r="D18" s="36">
        <v>315.7142857142857</v>
      </c>
      <c r="E18" s="37">
        <v>10</v>
      </c>
      <c r="F18" s="36">
        <f t="shared" si="0"/>
        <v>31.571428571428573</v>
      </c>
      <c r="G18" s="37">
        <v>288</v>
      </c>
      <c r="H18" s="37">
        <v>351.9</v>
      </c>
      <c r="I18" s="36">
        <v>122.1875</v>
      </c>
      <c r="J18" s="37">
        <v>10</v>
      </c>
      <c r="K18" s="36">
        <f t="shared" si="1"/>
        <v>12.21875</v>
      </c>
      <c r="L18" s="36">
        <v>2</v>
      </c>
      <c r="M18" s="36">
        <v>0.4</v>
      </c>
      <c r="N18" s="36">
        <v>20</v>
      </c>
      <c r="O18" s="37">
        <v>8</v>
      </c>
      <c r="P18" s="36">
        <f t="shared" si="2"/>
        <v>1.6</v>
      </c>
      <c r="Q18" s="36">
        <v>33</v>
      </c>
      <c r="R18" s="36">
        <v>23.3</v>
      </c>
      <c r="S18" s="36">
        <v>70.60606060606061</v>
      </c>
      <c r="T18" s="38">
        <v>12</v>
      </c>
      <c r="U18" s="36">
        <f t="shared" si="3"/>
        <v>8.472727272727273</v>
      </c>
      <c r="V18" s="36">
        <v>725</v>
      </c>
      <c r="W18" s="36">
        <v>735.8</v>
      </c>
      <c r="X18" s="36">
        <v>101.48965517241379</v>
      </c>
      <c r="Y18" s="36">
        <v>10</v>
      </c>
      <c r="Z18" s="36">
        <f t="shared" si="4"/>
        <v>10.148965517241379</v>
      </c>
      <c r="AA18" s="36">
        <v>27</v>
      </c>
      <c r="AB18" s="36">
        <v>33</v>
      </c>
      <c r="AC18" s="36">
        <v>122.22222222222223</v>
      </c>
      <c r="AD18" s="61">
        <v>14</v>
      </c>
      <c r="AE18" s="73">
        <v>18</v>
      </c>
      <c r="AF18" s="72">
        <v>128.57142857142858</v>
      </c>
      <c r="AG18" s="40">
        <v>103.9759295078444</v>
      </c>
      <c r="AH18" s="41">
        <v>47.6</v>
      </c>
      <c r="AI18" s="41">
        <v>51.4</v>
      </c>
      <c r="AJ18" s="36">
        <v>107.98319327731095</v>
      </c>
      <c r="AK18" s="37">
        <v>20</v>
      </c>
      <c r="AL18" s="42">
        <f t="shared" si="5"/>
        <v>21.59663865546219</v>
      </c>
      <c r="AM18" s="73">
        <f t="shared" si="6"/>
        <v>60</v>
      </c>
      <c r="AN18" s="73">
        <f t="shared" si="7"/>
        <v>85.60851001685941</v>
      </c>
      <c r="AO18" s="73">
        <f t="shared" si="8"/>
        <v>142.68085002809903</v>
      </c>
      <c r="AP18" s="163">
        <v>12</v>
      </c>
    </row>
    <row r="19" spans="1:42" ht="18">
      <c r="A19" s="35" t="s">
        <v>12</v>
      </c>
      <c r="B19" s="36">
        <v>6</v>
      </c>
      <c r="C19" s="36">
        <v>10</v>
      </c>
      <c r="D19" s="36">
        <v>166.66666666666669</v>
      </c>
      <c r="E19" s="37">
        <v>10</v>
      </c>
      <c r="F19" s="36">
        <f t="shared" si="0"/>
        <v>16.66666666666667</v>
      </c>
      <c r="G19" s="37">
        <v>6</v>
      </c>
      <c r="H19" s="37">
        <v>12.6</v>
      </c>
      <c r="I19" s="36">
        <v>210</v>
      </c>
      <c r="J19" s="43">
        <v>10</v>
      </c>
      <c r="K19" s="36">
        <f t="shared" si="1"/>
        <v>21</v>
      </c>
      <c r="L19" s="36">
        <v>2</v>
      </c>
      <c r="M19" s="36">
        <v>1.3</v>
      </c>
      <c r="N19" s="36">
        <v>65</v>
      </c>
      <c r="O19" s="37">
        <v>8</v>
      </c>
      <c r="P19" s="36">
        <f t="shared" si="2"/>
        <v>5.2</v>
      </c>
      <c r="Q19" s="36">
        <v>715</v>
      </c>
      <c r="R19" s="36">
        <v>792.1</v>
      </c>
      <c r="S19" s="36">
        <v>110.78321678321679</v>
      </c>
      <c r="T19" s="44">
        <v>12</v>
      </c>
      <c r="U19" s="36">
        <f t="shared" si="3"/>
        <v>13.293986013986014</v>
      </c>
      <c r="V19" s="36">
        <v>980</v>
      </c>
      <c r="W19" s="36">
        <v>995.2</v>
      </c>
      <c r="X19" s="36">
        <v>101.55102040816327</v>
      </c>
      <c r="Y19" s="36">
        <v>10</v>
      </c>
      <c r="Z19" s="36">
        <f t="shared" si="4"/>
        <v>10.155102040816326</v>
      </c>
      <c r="AA19" s="36">
        <v>25</v>
      </c>
      <c r="AB19" s="36">
        <v>16</v>
      </c>
      <c r="AC19" s="36">
        <v>64</v>
      </c>
      <c r="AD19" s="61">
        <v>12</v>
      </c>
      <c r="AE19" s="73">
        <v>6</v>
      </c>
      <c r="AF19" s="72">
        <v>50</v>
      </c>
      <c r="AG19" s="40">
        <v>99.8346246899213</v>
      </c>
      <c r="AH19" s="41">
        <v>47.3</v>
      </c>
      <c r="AI19" s="41">
        <v>53.2</v>
      </c>
      <c r="AJ19" s="36">
        <v>112.47357293868923</v>
      </c>
      <c r="AK19" s="37">
        <v>20</v>
      </c>
      <c r="AL19" s="42">
        <f t="shared" si="5"/>
        <v>22.494714587737846</v>
      </c>
      <c r="AM19" s="73">
        <f t="shared" si="6"/>
        <v>60</v>
      </c>
      <c r="AN19" s="73">
        <f t="shared" si="7"/>
        <v>88.81046930920685</v>
      </c>
      <c r="AO19" s="73">
        <f t="shared" si="8"/>
        <v>148.0174488486781</v>
      </c>
      <c r="AP19" s="163">
        <v>9</v>
      </c>
    </row>
    <row r="20" spans="1:42" ht="18">
      <c r="A20" s="35" t="s">
        <v>13</v>
      </c>
      <c r="B20" s="36">
        <v>12</v>
      </c>
      <c r="C20" s="36">
        <v>25.5</v>
      </c>
      <c r="D20" s="36">
        <v>212.5</v>
      </c>
      <c r="E20" s="37">
        <v>10</v>
      </c>
      <c r="F20" s="36">
        <f t="shared" si="0"/>
        <v>21.25</v>
      </c>
      <c r="G20" s="37">
        <v>0</v>
      </c>
      <c r="H20" s="37">
        <v>0</v>
      </c>
      <c r="I20" s="36"/>
      <c r="J20" s="37"/>
      <c r="K20" s="36">
        <f t="shared" si="1"/>
        <v>0</v>
      </c>
      <c r="L20" s="36">
        <v>4</v>
      </c>
      <c r="M20" s="36">
        <v>5.5</v>
      </c>
      <c r="N20" s="36">
        <v>137.5</v>
      </c>
      <c r="O20" s="37">
        <v>8</v>
      </c>
      <c r="P20" s="36">
        <f t="shared" si="2"/>
        <v>11</v>
      </c>
      <c r="Q20" s="36"/>
      <c r="R20" s="36"/>
      <c r="S20" s="36"/>
      <c r="T20" s="38"/>
      <c r="U20" s="36">
        <f t="shared" si="3"/>
        <v>0</v>
      </c>
      <c r="V20" s="36">
        <v>485</v>
      </c>
      <c r="W20" s="36">
        <v>494</v>
      </c>
      <c r="X20" s="36">
        <v>101.85567010309278</v>
      </c>
      <c r="Y20" s="36">
        <v>10</v>
      </c>
      <c r="Z20" s="36">
        <f t="shared" si="4"/>
        <v>10.185567010309278</v>
      </c>
      <c r="AA20" s="36">
        <v>23</v>
      </c>
      <c r="AB20" s="36">
        <v>27</v>
      </c>
      <c r="AC20" s="36">
        <v>117.3913043478261</v>
      </c>
      <c r="AD20" s="61">
        <v>12</v>
      </c>
      <c r="AE20" s="73">
        <v>15</v>
      </c>
      <c r="AF20" s="72">
        <v>125</v>
      </c>
      <c r="AG20" s="40">
        <v>111.73092698933552</v>
      </c>
      <c r="AH20" s="41">
        <v>26</v>
      </c>
      <c r="AI20" s="41">
        <v>28</v>
      </c>
      <c r="AJ20" s="36">
        <v>107.6923076923077</v>
      </c>
      <c r="AK20" s="37">
        <v>20</v>
      </c>
      <c r="AL20" s="42">
        <f t="shared" si="5"/>
        <v>21.538461538461537</v>
      </c>
      <c r="AM20" s="73">
        <f t="shared" si="6"/>
        <v>38</v>
      </c>
      <c r="AN20" s="73">
        <f t="shared" si="7"/>
        <v>63.97402854877082</v>
      </c>
      <c r="AO20" s="73">
        <f t="shared" si="8"/>
        <v>168.35270670729165</v>
      </c>
      <c r="AP20" s="163">
        <v>6</v>
      </c>
    </row>
    <row r="21" spans="1:42" ht="18">
      <c r="A21" s="35" t="s">
        <v>14</v>
      </c>
      <c r="B21" s="36">
        <v>1</v>
      </c>
      <c r="C21" s="36">
        <v>0.6</v>
      </c>
      <c r="D21" s="36">
        <v>60</v>
      </c>
      <c r="E21" s="37">
        <v>10</v>
      </c>
      <c r="F21" s="36">
        <f t="shared" si="0"/>
        <v>6</v>
      </c>
      <c r="G21" s="37">
        <v>0</v>
      </c>
      <c r="H21" s="37">
        <v>0</v>
      </c>
      <c r="I21" s="36"/>
      <c r="J21" s="37"/>
      <c r="K21" s="36">
        <f t="shared" si="1"/>
        <v>0</v>
      </c>
      <c r="L21" s="36">
        <v>2</v>
      </c>
      <c r="M21" s="36">
        <v>1.5</v>
      </c>
      <c r="N21" s="36">
        <v>75</v>
      </c>
      <c r="O21" s="37">
        <v>8</v>
      </c>
      <c r="P21" s="36">
        <f t="shared" si="2"/>
        <v>6</v>
      </c>
      <c r="Q21" s="36"/>
      <c r="R21" s="36"/>
      <c r="S21" s="36"/>
      <c r="T21" s="38"/>
      <c r="U21" s="36">
        <f t="shared" si="3"/>
        <v>0</v>
      </c>
      <c r="V21" s="36">
        <v>155</v>
      </c>
      <c r="W21" s="36">
        <v>156.9</v>
      </c>
      <c r="X21" s="36">
        <v>101.2258064516129</v>
      </c>
      <c r="Y21" s="36">
        <v>10</v>
      </c>
      <c r="Z21" s="36">
        <f t="shared" si="4"/>
        <v>10.12258064516129</v>
      </c>
      <c r="AA21" s="36">
        <v>19</v>
      </c>
      <c r="AB21" s="36">
        <v>12</v>
      </c>
      <c r="AC21" s="36">
        <v>63.1578947368421</v>
      </c>
      <c r="AD21" s="61">
        <v>10</v>
      </c>
      <c r="AE21" s="73">
        <v>3</v>
      </c>
      <c r="AF21" s="72">
        <v>30</v>
      </c>
      <c r="AG21" s="40">
        <v>83.52620830496937</v>
      </c>
      <c r="AH21" s="41">
        <v>4.9</v>
      </c>
      <c r="AI21" s="41">
        <v>5.3</v>
      </c>
      <c r="AJ21" s="36">
        <v>108.16326530612245</v>
      </c>
      <c r="AK21" s="37">
        <v>20</v>
      </c>
      <c r="AL21" s="42">
        <f t="shared" si="5"/>
        <v>21.63265306122449</v>
      </c>
      <c r="AM21" s="73">
        <f t="shared" si="6"/>
        <v>38</v>
      </c>
      <c r="AN21" s="73">
        <f t="shared" si="7"/>
        <v>43.75523370638578</v>
      </c>
      <c r="AO21" s="73">
        <f t="shared" si="8"/>
        <v>115.14535185890995</v>
      </c>
      <c r="AP21" s="163">
        <v>19</v>
      </c>
    </row>
    <row r="22" spans="1:42" ht="18">
      <c r="A22" s="35" t="s">
        <v>15</v>
      </c>
      <c r="B22" s="36">
        <v>39</v>
      </c>
      <c r="C22" s="36">
        <v>40.5</v>
      </c>
      <c r="D22" s="36">
        <v>103.84615384615385</v>
      </c>
      <c r="E22" s="37">
        <v>10</v>
      </c>
      <c r="F22" s="36">
        <f t="shared" si="0"/>
        <v>10.384615384615385</v>
      </c>
      <c r="G22" s="37">
        <v>455</v>
      </c>
      <c r="H22" s="37">
        <v>414.5</v>
      </c>
      <c r="I22" s="36">
        <v>91.0989010989011</v>
      </c>
      <c r="J22" s="37">
        <v>10</v>
      </c>
      <c r="K22" s="36">
        <f t="shared" si="1"/>
        <v>9.10989010989011</v>
      </c>
      <c r="L22" s="36">
        <v>6</v>
      </c>
      <c r="M22" s="36">
        <v>5.7</v>
      </c>
      <c r="N22" s="36">
        <v>95</v>
      </c>
      <c r="O22" s="37">
        <v>8</v>
      </c>
      <c r="P22" s="36">
        <f t="shared" si="2"/>
        <v>7.6</v>
      </c>
      <c r="Q22" s="36">
        <v>23</v>
      </c>
      <c r="R22" s="36">
        <v>41.8</v>
      </c>
      <c r="S22" s="36">
        <v>181.7391304347826</v>
      </c>
      <c r="T22" s="38">
        <v>12</v>
      </c>
      <c r="U22" s="36">
        <f t="shared" si="3"/>
        <v>21.80869565217391</v>
      </c>
      <c r="V22" s="36">
        <v>2180</v>
      </c>
      <c r="W22" s="36">
        <v>2211.1</v>
      </c>
      <c r="X22" s="36">
        <v>101.42660550458717</v>
      </c>
      <c r="Y22" s="36">
        <v>10</v>
      </c>
      <c r="Z22" s="36">
        <f t="shared" si="4"/>
        <v>10.142660550458718</v>
      </c>
      <c r="AA22" s="36">
        <v>99</v>
      </c>
      <c r="AB22" s="36">
        <v>46</v>
      </c>
      <c r="AC22" s="36">
        <v>46.464646464646464</v>
      </c>
      <c r="AD22" s="61">
        <v>51</v>
      </c>
      <c r="AE22" s="73">
        <v>20</v>
      </c>
      <c r="AF22" s="72">
        <v>39.21568627450981</v>
      </c>
      <c r="AG22" s="40">
        <v>97.49454571046519</v>
      </c>
      <c r="AH22" s="41">
        <v>86.5</v>
      </c>
      <c r="AI22" s="41">
        <v>98.1</v>
      </c>
      <c r="AJ22" s="36">
        <v>113.41040462427745</v>
      </c>
      <c r="AK22" s="37">
        <v>20</v>
      </c>
      <c r="AL22" s="42">
        <f t="shared" si="5"/>
        <v>22.68208092485549</v>
      </c>
      <c r="AM22" s="73">
        <f t="shared" si="6"/>
        <v>60</v>
      </c>
      <c r="AN22" s="73">
        <f t="shared" si="7"/>
        <v>81.7279426219936</v>
      </c>
      <c r="AO22" s="73">
        <f t="shared" si="8"/>
        <v>136.21323770332268</v>
      </c>
      <c r="AP22" s="163">
        <v>14</v>
      </c>
    </row>
    <row r="23" spans="1:42" ht="18">
      <c r="A23" s="35" t="s">
        <v>16</v>
      </c>
      <c r="B23" s="36">
        <v>12</v>
      </c>
      <c r="C23" s="36">
        <v>32.6</v>
      </c>
      <c r="D23" s="36">
        <v>271.6666666666667</v>
      </c>
      <c r="E23" s="37">
        <v>10</v>
      </c>
      <c r="F23" s="36">
        <f t="shared" si="0"/>
        <v>27.16666666666667</v>
      </c>
      <c r="G23" s="37"/>
      <c r="H23" s="37"/>
      <c r="I23" s="36"/>
      <c r="J23" s="37"/>
      <c r="K23" s="36">
        <f t="shared" si="1"/>
        <v>0</v>
      </c>
      <c r="L23" s="36">
        <v>5</v>
      </c>
      <c r="M23" s="36">
        <v>1</v>
      </c>
      <c r="N23" s="36">
        <v>20</v>
      </c>
      <c r="O23" s="37">
        <v>8</v>
      </c>
      <c r="P23" s="36">
        <f t="shared" si="2"/>
        <v>1.6</v>
      </c>
      <c r="Q23" s="36"/>
      <c r="R23" s="36"/>
      <c r="S23" s="36"/>
      <c r="T23" s="38"/>
      <c r="U23" s="36">
        <f t="shared" si="3"/>
        <v>0</v>
      </c>
      <c r="V23" s="36">
        <v>367</v>
      </c>
      <c r="W23" s="36">
        <v>373.2</v>
      </c>
      <c r="X23" s="36">
        <v>101.68937329700273</v>
      </c>
      <c r="Y23" s="36">
        <v>10</v>
      </c>
      <c r="Z23" s="36">
        <f t="shared" si="4"/>
        <v>10.168937329700272</v>
      </c>
      <c r="AA23" s="36">
        <v>16</v>
      </c>
      <c r="AB23" s="36">
        <v>11</v>
      </c>
      <c r="AC23" s="36">
        <v>68.75</v>
      </c>
      <c r="AD23" s="61">
        <v>8</v>
      </c>
      <c r="AE23" s="73">
        <v>5</v>
      </c>
      <c r="AF23" s="72">
        <v>62.5</v>
      </c>
      <c r="AG23" s="40">
        <v>102.5771324863884</v>
      </c>
      <c r="AH23" s="41">
        <v>9.1</v>
      </c>
      <c r="AI23" s="41">
        <v>9.5</v>
      </c>
      <c r="AJ23" s="36">
        <v>104.39560439560441</v>
      </c>
      <c r="AK23" s="37">
        <v>20</v>
      </c>
      <c r="AL23" s="42">
        <f t="shared" si="5"/>
        <v>20.879120879120883</v>
      </c>
      <c r="AM23" s="73">
        <f t="shared" si="6"/>
        <v>38</v>
      </c>
      <c r="AN23" s="73">
        <f t="shared" si="7"/>
        <v>59.814724875487826</v>
      </c>
      <c r="AO23" s="73">
        <f t="shared" si="8"/>
        <v>157.40717072496798</v>
      </c>
      <c r="AP23" s="163">
        <v>7</v>
      </c>
    </row>
    <row r="24" spans="1:42" ht="18">
      <c r="A24" s="35" t="s">
        <v>17</v>
      </c>
      <c r="B24" s="36">
        <v>8</v>
      </c>
      <c r="C24" s="36">
        <v>9.3</v>
      </c>
      <c r="D24" s="36">
        <v>116.25</v>
      </c>
      <c r="E24" s="37">
        <v>10</v>
      </c>
      <c r="F24" s="36">
        <f t="shared" si="0"/>
        <v>11.625</v>
      </c>
      <c r="G24" s="37">
        <v>116</v>
      </c>
      <c r="H24" s="37">
        <v>109.5</v>
      </c>
      <c r="I24" s="36">
        <v>94.39655172413794</v>
      </c>
      <c r="J24" s="37">
        <v>10</v>
      </c>
      <c r="K24" s="36">
        <f t="shared" si="1"/>
        <v>9.439655172413794</v>
      </c>
      <c r="L24" s="36">
        <v>3</v>
      </c>
      <c r="M24" s="36">
        <v>5.2</v>
      </c>
      <c r="N24" s="36">
        <v>173.33333333333334</v>
      </c>
      <c r="O24" s="37">
        <v>8</v>
      </c>
      <c r="P24" s="36">
        <f t="shared" si="2"/>
        <v>13.866666666666667</v>
      </c>
      <c r="Q24" s="36">
        <v>11</v>
      </c>
      <c r="R24" s="36">
        <v>13</v>
      </c>
      <c r="S24" s="36">
        <v>118.18181818181819</v>
      </c>
      <c r="T24" s="44">
        <v>12</v>
      </c>
      <c r="U24" s="36">
        <f t="shared" si="3"/>
        <v>14.181818181818182</v>
      </c>
      <c r="V24" s="36">
        <v>822</v>
      </c>
      <c r="W24" s="36">
        <v>837.6</v>
      </c>
      <c r="X24" s="36">
        <v>101.89781021897811</v>
      </c>
      <c r="Y24" s="36">
        <v>10</v>
      </c>
      <c r="Z24" s="36">
        <f t="shared" si="4"/>
        <v>10.189781021897812</v>
      </c>
      <c r="AA24" s="36">
        <v>19</v>
      </c>
      <c r="AB24" s="36">
        <v>19</v>
      </c>
      <c r="AC24" s="36">
        <v>100</v>
      </c>
      <c r="AD24" s="61">
        <v>9</v>
      </c>
      <c r="AE24" s="73">
        <v>10</v>
      </c>
      <c r="AF24" s="72">
        <v>111.11111111111111</v>
      </c>
      <c r="AG24" s="40">
        <v>94.20826833073325</v>
      </c>
      <c r="AH24" s="41">
        <v>48.4</v>
      </c>
      <c r="AI24" s="41">
        <v>52.8</v>
      </c>
      <c r="AJ24" s="36">
        <v>109.09090909090908</v>
      </c>
      <c r="AK24" s="37">
        <v>20</v>
      </c>
      <c r="AL24" s="42">
        <f t="shared" si="5"/>
        <v>21.818181818181817</v>
      </c>
      <c r="AM24" s="73">
        <f t="shared" si="6"/>
        <v>60</v>
      </c>
      <c r="AN24" s="73">
        <f t="shared" si="7"/>
        <v>81.12110286097827</v>
      </c>
      <c r="AO24" s="73">
        <f t="shared" si="8"/>
        <v>135.20183810163044</v>
      </c>
      <c r="AP24" s="163">
        <v>15</v>
      </c>
    </row>
    <row r="25" spans="1:42" ht="18">
      <c r="A25" s="35" t="s">
        <v>18</v>
      </c>
      <c r="B25" s="36">
        <v>2</v>
      </c>
      <c r="C25" s="36">
        <v>5.6</v>
      </c>
      <c r="D25" s="36">
        <v>280</v>
      </c>
      <c r="E25" s="37">
        <v>10</v>
      </c>
      <c r="F25" s="36">
        <f t="shared" si="0"/>
        <v>28</v>
      </c>
      <c r="G25" s="37">
        <v>0</v>
      </c>
      <c r="H25" s="37">
        <v>0</v>
      </c>
      <c r="I25" s="36"/>
      <c r="J25" s="37"/>
      <c r="K25" s="36">
        <f t="shared" si="1"/>
        <v>0</v>
      </c>
      <c r="L25" s="36">
        <v>1</v>
      </c>
      <c r="M25" s="36">
        <v>2.7</v>
      </c>
      <c r="N25" s="36">
        <v>270</v>
      </c>
      <c r="O25" s="37">
        <v>8</v>
      </c>
      <c r="P25" s="36">
        <f t="shared" si="2"/>
        <v>21.6</v>
      </c>
      <c r="Q25" s="36">
        <v>0</v>
      </c>
      <c r="R25" s="36">
        <v>0</v>
      </c>
      <c r="S25" s="36"/>
      <c r="T25" s="38"/>
      <c r="U25" s="36">
        <f t="shared" si="3"/>
        <v>0</v>
      </c>
      <c r="V25" s="36">
        <v>320</v>
      </c>
      <c r="W25" s="36">
        <v>322.8</v>
      </c>
      <c r="X25" s="36">
        <v>100.875</v>
      </c>
      <c r="Y25" s="36">
        <v>10</v>
      </c>
      <c r="Z25" s="36">
        <f t="shared" si="4"/>
        <v>10.0875</v>
      </c>
      <c r="AA25" s="36">
        <v>14</v>
      </c>
      <c r="AB25" s="36">
        <v>6.6</v>
      </c>
      <c r="AC25" s="36">
        <v>47.14285714285714</v>
      </c>
      <c r="AD25" s="61">
        <v>7</v>
      </c>
      <c r="AE25" s="73">
        <v>4.6</v>
      </c>
      <c r="AF25" s="72">
        <v>65.71428571428571</v>
      </c>
      <c r="AG25" s="40">
        <v>67.29166666666666</v>
      </c>
      <c r="AH25" s="41">
        <v>19.5</v>
      </c>
      <c r="AI25" s="41">
        <v>20</v>
      </c>
      <c r="AJ25" s="36">
        <v>102.56410256410255</v>
      </c>
      <c r="AK25" s="37">
        <v>20</v>
      </c>
      <c r="AL25" s="42">
        <f t="shared" si="5"/>
        <v>20.51282051282051</v>
      </c>
      <c r="AM25" s="73">
        <f t="shared" si="6"/>
        <v>38</v>
      </c>
      <c r="AN25" s="73">
        <f t="shared" si="7"/>
        <v>80.20032051282051</v>
      </c>
      <c r="AO25" s="73">
        <f t="shared" si="8"/>
        <v>211.05347503373818</v>
      </c>
      <c r="AP25" s="163">
        <v>2</v>
      </c>
    </row>
    <row r="26" spans="1:42" ht="18">
      <c r="A26" s="35" t="s">
        <v>19</v>
      </c>
      <c r="B26" s="36">
        <v>8</v>
      </c>
      <c r="C26" s="36">
        <v>12.9</v>
      </c>
      <c r="D26" s="36">
        <v>161.25</v>
      </c>
      <c r="E26" s="37">
        <v>10</v>
      </c>
      <c r="F26" s="36">
        <f t="shared" si="0"/>
        <v>16.125</v>
      </c>
      <c r="G26" s="37"/>
      <c r="H26" s="37"/>
      <c r="I26" s="36"/>
      <c r="J26" s="37"/>
      <c r="K26" s="36">
        <f t="shared" si="1"/>
        <v>0</v>
      </c>
      <c r="L26" s="36">
        <v>2</v>
      </c>
      <c r="M26" s="36">
        <v>0</v>
      </c>
      <c r="N26" s="36">
        <v>0</v>
      </c>
      <c r="O26" s="37">
        <v>8</v>
      </c>
      <c r="P26" s="36">
        <f t="shared" si="2"/>
        <v>0</v>
      </c>
      <c r="Q26" s="36">
        <v>0</v>
      </c>
      <c r="R26" s="36">
        <v>0</v>
      </c>
      <c r="S26" s="36"/>
      <c r="T26" s="38"/>
      <c r="U26" s="36">
        <f t="shared" si="3"/>
        <v>0</v>
      </c>
      <c r="V26" s="36">
        <v>511</v>
      </c>
      <c r="W26" s="36">
        <v>519.6</v>
      </c>
      <c r="X26" s="36">
        <v>101.68297455968688</v>
      </c>
      <c r="Y26" s="36">
        <v>10</v>
      </c>
      <c r="Z26" s="36">
        <f t="shared" si="4"/>
        <v>10.16829745596869</v>
      </c>
      <c r="AA26" s="36">
        <v>21</v>
      </c>
      <c r="AB26" s="36">
        <v>18.5</v>
      </c>
      <c r="AC26" s="36">
        <v>88.09523809523809</v>
      </c>
      <c r="AD26" s="61">
        <v>11</v>
      </c>
      <c r="AE26" s="73">
        <v>9.5</v>
      </c>
      <c r="AF26" s="72">
        <v>86.36363636363636</v>
      </c>
      <c r="AG26" s="40">
        <v>113.76543209876544</v>
      </c>
      <c r="AH26" s="41">
        <v>11.7</v>
      </c>
      <c r="AI26" s="41">
        <v>12.6</v>
      </c>
      <c r="AJ26" s="36">
        <v>107.69230769230771</v>
      </c>
      <c r="AK26" s="37">
        <v>20</v>
      </c>
      <c r="AL26" s="42">
        <f t="shared" si="5"/>
        <v>21.538461538461544</v>
      </c>
      <c r="AM26" s="73">
        <f t="shared" si="6"/>
        <v>38</v>
      </c>
      <c r="AN26" s="73">
        <f t="shared" si="7"/>
        <v>47.83175899443023</v>
      </c>
      <c r="AO26" s="73">
        <f t="shared" si="8"/>
        <v>125.87304998534272</v>
      </c>
      <c r="AP26" s="163">
        <v>17</v>
      </c>
    </row>
    <row r="27" spans="1:42" ht="18">
      <c r="A27" s="35" t="s">
        <v>20</v>
      </c>
      <c r="B27" s="36">
        <v>38</v>
      </c>
      <c r="C27" s="36">
        <v>54.5</v>
      </c>
      <c r="D27" s="36">
        <v>143.42105263157893</v>
      </c>
      <c r="E27" s="37">
        <v>10</v>
      </c>
      <c r="F27" s="36">
        <f t="shared" si="0"/>
        <v>14.342105263157894</v>
      </c>
      <c r="G27" s="37">
        <v>125</v>
      </c>
      <c r="H27" s="37">
        <v>103.7</v>
      </c>
      <c r="I27" s="36">
        <v>82.96</v>
      </c>
      <c r="J27" s="37">
        <v>10</v>
      </c>
      <c r="K27" s="36">
        <f t="shared" si="1"/>
        <v>8.296</v>
      </c>
      <c r="L27" s="36">
        <v>6</v>
      </c>
      <c r="M27" s="36">
        <v>6.5</v>
      </c>
      <c r="N27" s="36">
        <v>108.33333333333333</v>
      </c>
      <c r="O27" s="37">
        <v>8</v>
      </c>
      <c r="P27" s="36">
        <f t="shared" si="2"/>
        <v>8.666666666666666</v>
      </c>
      <c r="Q27" s="36">
        <v>4</v>
      </c>
      <c r="R27" s="36">
        <v>8.7</v>
      </c>
      <c r="S27" s="36">
        <v>217.5</v>
      </c>
      <c r="T27" s="38">
        <v>12</v>
      </c>
      <c r="U27" s="36">
        <f t="shared" si="3"/>
        <v>26.1</v>
      </c>
      <c r="V27" s="36">
        <v>13257</v>
      </c>
      <c r="W27" s="36">
        <v>13539.1</v>
      </c>
      <c r="X27" s="36">
        <v>102.1279324130648</v>
      </c>
      <c r="Y27" s="36">
        <v>10</v>
      </c>
      <c r="Z27" s="36">
        <f t="shared" si="4"/>
        <v>10.21279324130648</v>
      </c>
      <c r="AA27" s="36">
        <v>233</v>
      </c>
      <c r="AB27" s="36">
        <v>199.5</v>
      </c>
      <c r="AC27" s="36">
        <v>85.62231759656652</v>
      </c>
      <c r="AD27" s="61">
        <v>117</v>
      </c>
      <c r="AE27" s="73">
        <v>102.4</v>
      </c>
      <c r="AF27" s="72">
        <v>87.52136752136752</v>
      </c>
      <c r="AG27" s="40">
        <v>100.24461839530332</v>
      </c>
      <c r="AH27" s="41">
        <v>305</v>
      </c>
      <c r="AI27" s="41">
        <v>347</v>
      </c>
      <c r="AJ27" s="36">
        <v>113.7704918032787</v>
      </c>
      <c r="AK27" s="37">
        <v>20</v>
      </c>
      <c r="AL27" s="42">
        <f t="shared" si="5"/>
        <v>22.75409836065574</v>
      </c>
      <c r="AM27" s="73">
        <f t="shared" si="6"/>
        <v>60</v>
      </c>
      <c r="AN27" s="73">
        <f t="shared" si="7"/>
        <v>90.37166353178677</v>
      </c>
      <c r="AO27" s="73">
        <f t="shared" si="8"/>
        <v>150.6194392196446</v>
      </c>
      <c r="AP27" s="163">
        <v>8</v>
      </c>
    </row>
    <row r="28" spans="1:42" ht="18">
      <c r="A28" s="35" t="s">
        <v>21</v>
      </c>
      <c r="B28" s="36">
        <v>32</v>
      </c>
      <c r="C28" s="36">
        <v>34.5</v>
      </c>
      <c r="D28" s="36">
        <v>107.8125</v>
      </c>
      <c r="E28" s="37">
        <v>10</v>
      </c>
      <c r="F28" s="36">
        <f t="shared" si="0"/>
        <v>10.78125</v>
      </c>
      <c r="G28" s="37"/>
      <c r="H28" s="37"/>
      <c r="I28" s="36"/>
      <c r="J28" s="37"/>
      <c r="K28" s="36">
        <f t="shared" si="1"/>
        <v>0</v>
      </c>
      <c r="L28" s="36">
        <v>3</v>
      </c>
      <c r="M28" s="36">
        <v>3.1</v>
      </c>
      <c r="N28" s="36">
        <v>103.33333333333334</v>
      </c>
      <c r="O28" s="37">
        <v>8</v>
      </c>
      <c r="P28" s="36">
        <f t="shared" si="2"/>
        <v>8.266666666666667</v>
      </c>
      <c r="Q28" s="36"/>
      <c r="R28" s="36"/>
      <c r="S28" s="36"/>
      <c r="T28" s="38"/>
      <c r="U28" s="36">
        <f t="shared" si="3"/>
        <v>0</v>
      </c>
      <c r="V28" s="36">
        <v>4705</v>
      </c>
      <c r="W28" s="36">
        <v>4808.3</v>
      </c>
      <c r="X28" s="36">
        <v>102.19553666312433</v>
      </c>
      <c r="Y28" s="36">
        <v>10</v>
      </c>
      <c r="Z28" s="36">
        <f t="shared" si="4"/>
        <v>10.219553666312434</v>
      </c>
      <c r="AA28" s="36">
        <v>145</v>
      </c>
      <c r="AB28" s="36">
        <v>156.5</v>
      </c>
      <c r="AC28" s="36">
        <v>107.93103448275862</v>
      </c>
      <c r="AD28" s="61">
        <v>73</v>
      </c>
      <c r="AE28" s="73">
        <v>93.8</v>
      </c>
      <c r="AF28" s="72">
        <v>128.4931506849315</v>
      </c>
      <c r="AG28" s="40">
        <v>112.8386699507389</v>
      </c>
      <c r="AH28" s="41">
        <v>89.1</v>
      </c>
      <c r="AI28" s="41">
        <v>101.3</v>
      </c>
      <c r="AJ28" s="36">
        <v>113.69248035914703</v>
      </c>
      <c r="AK28" s="37">
        <v>20</v>
      </c>
      <c r="AL28" s="42">
        <f t="shared" si="5"/>
        <v>22.738496071829402</v>
      </c>
      <c r="AM28" s="73">
        <f t="shared" si="6"/>
        <v>38</v>
      </c>
      <c r="AN28" s="73">
        <f t="shared" si="7"/>
        <v>52.005966404808504</v>
      </c>
      <c r="AO28" s="73">
        <f t="shared" si="8"/>
        <v>136.85780632844342</v>
      </c>
      <c r="AP28" s="163">
        <v>13</v>
      </c>
    </row>
    <row r="29" spans="1:42" ht="18">
      <c r="A29" s="35" t="s">
        <v>22</v>
      </c>
      <c r="B29" s="36">
        <v>8</v>
      </c>
      <c r="C29" s="36">
        <v>13.3</v>
      </c>
      <c r="D29" s="36">
        <v>166.25</v>
      </c>
      <c r="E29" s="37">
        <v>10</v>
      </c>
      <c r="F29" s="36">
        <f t="shared" si="0"/>
        <v>16.625</v>
      </c>
      <c r="G29" s="37">
        <v>15</v>
      </c>
      <c r="H29" s="37">
        <v>13.6</v>
      </c>
      <c r="I29" s="36">
        <v>90.66666666666666</v>
      </c>
      <c r="J29" s="37">
        <v>10</v>
      </c>
      <c r="K29" s="36">
        <f t="shared" si="1"/>
        <v>9.066666666666665</v>
      </c>
      <c r="L29" s="36">
        <v>4</v>
      </c>
      <c r="M29" s="36">
        <v>1</v>
      </c>
      <c r="N29" s="36">
        <v>25</v>
      </c>
      <c r="O29" s="37">
        <v>8</v>
      </c>
      <c r="P29" s="36">
        <f t="shared" si="2"/>
        <v>2</v>
      </c>
      <c r="Q29" s="36">
        <v>2</v>
      </c>
      <c r="R29" s="36">
        <v>0</v>
      </c>
      <c r="S29" s="36"/>
      <c r="T29" s="38"/>
      <c r="U29" s="36">
        <f t="shared" si="3"/>
        <v>0</v>
      </c>
      <c r="V29" s="36">
        <v>1224</v>
      </c>
      <c r="W29" s="36">
        <v>1239.3</v>
      </c>
      <c r="X29" s="36">
        <v>101.25</v>
      </c>
      <c r="Y29" s="36">
        <v>10</v>
      </c>
      <c r="Z29" s="36">
        <f t="shared" si="4"/>
        <v>10.125</v>
      </c>
      <c r="AA29" s="36">
        <v>56</v>
      </c>
      <c r="AB29" s="36">
        <v>28.2</v>
      </c>
      <c r="AC29" s="36">
        <v>50.357142857142854</v>
      </c>
      <c r="AD29" s="61">
        <v>29</v>
      </c>
      <c r="AE29" s="73">
        <v>16.2</v>
      </c>
      <c r="AF29" s="72">
        <v>55.86206896551724</v>
      </c>
      <c r="AG29" s="40">
        <v>113.79084967320263</v>
      </c>
      <c r="AH29" s="41">
        <v>41.8</v>
      </c>
      <c r="AI29" s="41">
        <v>46</v>
      </c>
      <c r="AJ29" s="36">
        <v>110.04784688995215</v>
      </c>
      <c r="AK29" s="37">
        <v>20</v>
      </c>
      <c r="AL29" s="42">
        <f t="shared" si="5"/>
        <v>22.009569377990427</v>
      </c>
      <c r="AM29" s="73">
        <f t="shared" si="6"/>
        <v>48</v>
      </c>
      <c r="AN29" s="73">
        <f t="shared" si="7"/>
        <v>59.826236044657094</v>
      </c>
      <c r="AO29" s="73">
        <f t="shared" si="8"/>
        <v>124.63799175970227</v>
      </c>
      <c r="AP29" s="163">
        <v>18</v>
      </c>
    </row>
    <row r="30" spans="1:42" ht="18">
      <c r="A30" s="35" t="s">
        <v>23</v>
      </c>
      <c r="B30" s="36">
        <v>323</v>
      </c>
      <c r="C30" s="36">
        <v>537.4</v>
      </c>
      <c r="D30" s="36">
        <v>166.4</v>
      </c>
      <c r="E30" s="36">
        <v>10</v>
      </c>
      <c r="F30" s="36">
        <f t="shared" si="0"/>
        <v>16.64</v>
      </c>
      <c r="G30" s="46">
        <v>1850</v>
      </c>
      <c r="H30" s="36">
        <v>1890.3</v>
      </c>
      <c r="I30" s="36">
        <v>102.17837837837837</v>
      </c>
      <c r="J30" s="36">
        <v>10</v>
      </c>
      <c r="K30" s="36">
        <f t="shared" si="1"/>
        <v>10.217837837837838</v>
      </c>
      <c r="L30" s="36">
        <v>71</v>
      </c>
      <c r="M30" s="36">
        <v>68</v>
      </c>
      <c r="N30" s="36">
        <v>95.77464788732394</v>
      </c>
      <c r="O30" s="36">
        <v>8</v>
      </c>
      <c r="P30" s="36">
        <f t="shared" si="2"/>
        <v>7.661971830985915</v>
      </c>
      <c r="Q30" s="36">
        <v>835</v>
      </c>
      <c r="R30" s="36">
        <v>950.5</v>
      </c>
      <c r="S30" s="36">
        <v>113.83233532934132</v>
      </c>
      <c r="T30" s="47">
        <v>12</v>
      </c>
      <c r="U30" s="36">
        <f t="shared" si="3"/>
        <v>13.659880239520957</v>
      </c>
      <c r="V30" s="36">
        <v>77203</v>
      </c>
      <c r="W30" s="36">
        <v>78934.4</v>
      </c>
      <c r="X30" s="36">
        <v>102.24265896402989</v>
      </c>
      <c r="Y30" s="36">
        <v>10</v>
      </c>
      <c r="Z30" s="36">
        <f t="shared" si="4"/>
        <v>10.224265896402988</v>
      </c>
      <c r="AA30" s="36">
        <v>1806</v>
      </c>
      <c r="AB30" s="36">
        <v>1546.4</v>
      </c>
      <c r="AC30" s="36">
        <v>85.62569213732006</v>
      </c>
      <c r="AD30" s="61">
        <v>916</v>
      </c>
      <c r="AE30" s="73">
        <v>783</v>
      </c>
      <c r="AF30" s="72">
        <v>85.48034934497817</v>
      </c>
      <c r="AG30" s="40">
        <v>101.34101217474338</v>
      </c>
      <c r="AH30" s="42">
        <v>1509.1</v>
      </c>
      <c r="AI30" s="42">
        <v>1658</v>
      </c>
      <c r="AJ30" s="36">
        <v>109.8668080312769</v>
      </c>
      <c r="AK30" s="36">
        <v>20</v>
      </c>
      <c r="AL30" s="42">
        <f t="shared" si="5"/>
        <v>21.97336160625538</v>
      </c>
      <c r="AM30" s="73">
        <f t="shared" si="6"/>
        <v>60</v>
      </c>
      <c r="AN30" s="73">
        <f t="shared" si="7"/>
        <v>80.37731741100308</v>
      </c>
      <c r="AO30" s="73">
        <f t="shared" si="8"/>
        <v>133.96219568500513</v>
      </c>
      <c r="AP30" s="61"/>
    </row>
    <row r="31" spans="22:42" ht="18"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16"/>
      <c r="AI31" s="15"/>
      <c r="AJ31" s="17"/>
      <c r="AK31" s="25"/>
      <c r="AL31" s="41"/>
      <c r="AM31" s="73"/>
      <c r="AN31" s="73"/>
      <c r="AO31" s="9"/>
      <c r="AP31" s="61"/>
    </row>
    <row r="32" spans="22:42" ht="18"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16"/>
      <c r="AI32" s="16"/>
      <c r="AJ32" s="17"/>
      <c r="AK32" s="17"/>
      <c r="AL32" s="41"/>
      <c r="AM32" s="73"/>
      <c r="AN32" s="73"/>
      <c r="AO32" s="9"/>
      <c r="AP32" s="9"/>
    </row>
  </sheetData>
  <printOptions/>
  <pageMargins left="0.2" right="0.2" top="1" bottom="1" header="0.5" footer="0.5"/>
  <pageSetup fitToWidth="2" horizontalDpi="300" verticalDpi="300" orientation="landscape" paperSize="9" scale="65" r:id="rId1"/>
  <colBreaks count="1" manualBreakCount="1">
    <brk id="2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F32"/>
  <sheetViews>
    <sheetView view="pageBreakPreview" zoomScale="75" zoomScaleNormal="90" zoomScaleSheetLayoutView="75" workbookViewId="0" topLeftCell="A1">
      <pane xSplit="1" ySplit="8" topLeftCell="B9" activePane="bottomRight" state="frozen"/>
      <selection pane="topLeft" activeCell="P13" sqref="P13"/>
      <selection pane="topRight" activeCell="P13" sqref="P13"/>
      <selection pane="bottomLeft" activeCell="P13" sqref="P13"/>
      <selection pane="bottomRight" activeCell="F30" sqref="F30"/>
    </sheetView>
  </sheetViews>
  <sheetFormatPr defaultColWidth="9.00390625" defaultRowHeight="12.75"/>
  <cols>
    <col min="1" max="1" width="17.375" style="0" customWidth="1"/>
    <col min="2" max="2" width="10.375" style="0" customWidth="1"/>
    <col min="4" max="4" width="8.375" style="0" customWidth="1"/>
    <col min="5" max="5" width="6.875" style="0" customWidth="1"/>
    <col min="6" max="6" width="6.625" style="0" customWidth="1"/>
    <col min="7" max="7" width="9.625" style="0" customWidth="1"/>
    <col min="8" max="8" width="10.75390625" style="0" customWidth="1"/>
    <col min="9" max="9" width="7.375" style="0" customWidth="1"/>
    <col min="10" max="10" width="7.875" style="0" customWidth="1"/>
    <col min="11" max="11" width="6.625" style="0" customWidth="1"/>
    <col min="12" max="12" width="8.75390625" style="0" customWidth="1"/>
    <col min="13" max="13" width="9.25390625" style="0" customWidth="1"/>
    <col min="14" max="14" width="8.25390625" style="0" customWidth="1"/>
    <col min="15" max="15" width="5.875" style="0" customWidth="1"/>
    <col min="16" max="16" width="6.25390625" style="0" customWidth="1"/>
    <col min="17" max="17" width="8.875" style="0" customWidth="1"/>
    <col min="18" max="18" width="10.125" style="0" customWidth="1"/>
    <col min="19" max="20" width="8.00390625" style="0" customWidth="1"/>
    <col min="21" max="21" width="7.875" style="0" customWidth="1"/>
    <col min="22" max="22" width="11.25390625" style="0" customWidth="1"/>
    <col min="23" max="23" width="12.875" style="0" customWidth="1"/>
    <col min="24" max="24" width="12.125" style="0" customWidth="1"/>
    <col min="25" max="25" width="7.125" style="0" customWidth="1"/>
    <col min="26" max="26" width="7.00390625" style="0" customWidth="1"/>
    <col min="27" max="27" width="9.75390625" style="0" customWidth="1"/>
    <col min="29" max="29" width="7.75390625" style="0" customWidth="1"/>
    <col min="30" max="31" width="8.625" style="0" customWidth="1"/>
    <col min="32" max="32" width="8.125" style="0" customWidth="1"/>
    <col min="34" max="34" width="10.75390625" style="0" customWidth="1"/>
    <col min="35" max="35" width="9.875" style="0" customWidth="1"/>
    <col min="36" max="36" width="8.75390625" style="0" customWidth="1"/>
    <col min="37" max="37" width="6.75390625" style="0" customWidth="1"/>
    <col min="38" max="38" width="5.875" style="0" customWidth="1"/>
    <col min="39" max="39" width="10.75390625" style="0" customWidth="1"/>
    <col min="40" max="40" width="9.75390625" style="0" customWidth="1"/>
    <col min="41" max="41" width="7.625" style="0" customWidth="1"/>
    <col min="42" max="42" width="5.75390625" style="0" customWidth="1"/>
    <col min="43" max="43" width="7.75390625" style="0" customWidth="1"/>
    <col min="46" max="46" width="7.375" style="0" customWidth="1"/>
    <col min="47" max="47" width="5.00390625" style="0" customWidth="1"/>
    <col min="48" max="48" width="6.00390625" style="0" customWidth="1"/>
    <col min="49" max="49" width="7.125" style="0" customWidth="1"/>
    <col min="50" max="50" width="8.375" style="0" customWidth="1"/>
    <col min="51" max="51" width="7.75390625" style="0" customWidth="1"/>
    <col min="52" max="52" width="5.125" style="0" customWidth="1"/>
    <col min="53" max="53" width="7.375" style="0" customWidth="1"/>
    <col min="54" max="55" width="7.625" style="0" customWidth="1"/>
    <col min="56" max="56" width="7.375" style="0" customWidth="1"/>
    <col min="57" max="57" width="5.375" style="0" customWidth="1"/>
  </cols>
  <sheetData>
    <row r="1" spans="1:57" ht="15.75">
      <c r="A1" s="267"/>
      <c r="B1" s="124"/>
      <c r="C1" s="124"/>
      <c r="D1" s="124"/>
      <c r="E1" s="124"/>
      <c r="F1" s="124"/>
      <c r="G1" s="26"/>
      <c r="H1" s="26"/>
      <c r="I1" s="26"/>
      <c r="J1" s="26"/>
      <c r="K1" s="26" t="s">
        <v>38</v>
      </c>
      <c r="L1" s="26"/>
      <c r="M1" s="26"/>
      <c r="N1" s="26"/>
      <c r="O1" s="26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268" t="s">
        <v>38</v>
      </c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</row>
    <row r="2" spans="1:57" ht="15.75">
      <c r="A2" s="267"/>
      <c r="B2" s="124"/>
      <c r="C2" s="124"/>
      <c r="D2" s="124"/>
      <c r="E2" s="124"/>
      <c r="F2" s="124"/>
      <c r="G2" s="26"/>
      <c r="H2" s="26" t="s">
        <v>38</v>
      </c>
      <c r="I2" s="26"/>
      <c r="J2" s="26"/>
      <c r="K2" s="26"/>
      <c r="L2" s="26"/>
      <c r="M2" s="26"/>
      <c r="N2" s="26"/>
      <c r="O2" s="26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268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</row>
    <row r="3" spans="1:57" ht="15.75">
      <c r="A3" s="267"/>
      <c r="B3" s="124"/>
      <c r="C3" s="124"/>
      <c r="D3" s="124"/>
      <c r="E3" s="124"/>
      <c r="F3" s="124"/>
      <c r="G3" s="26" t="s">
        <v>39</v>
      </c>
      <c r="H3" s="26"/>
      <c r="I3" s="26"/>
      <c r="J3" s="26"/>
      <c r="K3" s="26"/>
      <c r="L3" s="26"/>
      <c r="M3" s="26"/>
      <c r="N3" s="26"/>
      <c r="O3" s="26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268" t="s">
        <v>39</v>
      </c>
      <c r="AC3" s="268"/>
      <c r="AD3" s="268"/>
      <c r="AE3" s="268"/>
      <c r="AF3" s="268"/>
      <c r="AG3" s="268"/>
      <c r="AH3" s="268"/>
      <c r="AI3" s="268"/>
      <c r="AJ3" s="268"/>
      <c r="AK3" s="268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</row>
    <row r="4" spans="1:57" ht="15.75">
      <c r="A4" s="267"/>
      <c r="B4" s="124"/>
      <c r="C4" s="124"/>
      <c r="D4" s="124"/>
      <c r="E4" s="124"/>
      <c r="F4" s="124"/>
      <c r="G4" s="26"/>
      <c r="H4" s="26" t="s">
        <v>105</v>
      </c>
      <c r="I4" s="26"/>
      <c r="J4" s="26"/>
      <c r="K4" s="26"/>
      <c r="L4" s="26"/>
      <c r="M4" s="26"/>
      <c r="N4" s="26"/>
      <c r="O4" s="26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268" t="s">
        <v>105</v>
      </c>
      <c r="AC4" s="268"/>
      <c r="AD4" s="268"/>
      <c r="AE4" s="268"/>
      <c r="AF4" s="268"/>
      <c r="AG4" s="268"/>
      <c r="AH4" s="268"/>
      <c r="AI4" s="268"/>
      <c r="AJ4" s="268"/>
      <c r="AK4" s="268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</row>
    <row r="5" spans="1:57" ht="15">
      <c r="A5" s="267"/>
      <c r="B5" s="124"/>
      <c r="C5" s="124"/>
      <c r="D5" s="124"/>
      <c r="E5" s="124"/>
      <c r="F5" s="124"/>
      <c r="G5" s="26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26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</row>
    <row r="6" spans="1:57" ht="15">
      <c r="A6" s="269" t="s">
        <v>0</v>
      </c>
      <c r="B6" s="270"/>
      <c r="C6" s="271" t="s">
        <v>28</v>
      </c>
      <c r="D6" s="271"/>
      <c r="E6" s="271"/>
      <c r="F6" s="271"/>
      <c r="G6" s="270"/>
      <c r="H6" s="271"/>
      <c r="I6" s="271" t="s">
        <v>29</v>
      </c>
      <c r="J6" s="271"/>
      <c r="K6" s="271"/>
      <c r="L6" s="270"/>
      <c r="M6" s="271"/>
      <c r="N6" s="271" t="s">
        <v>30</v>
      </c>
      <c r="O6" s="271"/>
      <c r="P6" s="271"/>
      <c r="Q6" s="270"/>
      <c r="R6" s="271"/>
      <c r="S6" s="271" t="s">
        <v>31</v>
      </c>
      <c r="T6" s="271"/>
      <c r="U6" s="271"/>
      <c r="V6" s="270"/>
      <c r="W6" s="271"/>
      <c r="X6" s="271" t="s">
        <v>32</v>
      </c>
      <c r="Y6" s="271"/>
      <c r="Z6" s="271"/>
      <c r="AA6" s="270"/>
      <c r="AB6" s="271"/>
      <c r="AC6" s="271" t="s">
        <v>33</v>
      </c>
      <c r="AD6" s="271"/>
      <c r="AE6" s="271"/>
      <c r="AF6" s="272"/>
      <c r="AG6" s="160" t="s">
        <v>36</v>
      </c>
      <c r="AH6" s="270"/>
      <c r="AI6" s="271" t="s">
        <v>35</v>
      </c>
      <c r="AJ6" s="271"/>
      <c r="AK6" s="271"/>
      <c r="AL6" s="271"/>
      <c r="AM6" s="270" t="s">
        <v>56</v>
      </c>
      <c r="AN6" s="271"/>
      <c r="AO6" s="271"/>
      <c r="AP6" s="271"/>
      <c r="AQ6" s="271"/>
      <c r="AR6" s="270" t="s">
        <v>96</v>
      </c>
      <c r="AS6" s="271"/>
      <c r="AT6" s="271"/>
      <c r="AU6" s="271"/>
      <c r="AV6" s="272"/>
      <c r="AW6" s="270" t="s">
        <v>95</v>
      </c>
      <c r="AX6" s="271"/>
      <c r="AY6" s="271"/>
      <c r="AZ6" s="271"/>
      <c r="BA6" s="272"/>
      <c r="BB6" s="270" t="s">
        <v>90</v>
      </c>
      <c r="BC6" s="271"/>
      <c r="BD6" s="272"/>
      <c r="BE6" s="160" t="s">
        <v>64</v>
      </c>
    </row>
    <row r="7" spans="1:57" ht="15">
      <c r="A7" s="273" t="s">
        <v>1</v>
      </c>
      <c r="B7" s="160" t="s">
        <v>24</v>
      </c>
      <c r="C7" s="160" t="s">
        <v>26</v>
      </c>
      <c r="D7" s="160" t="s">
        <v>27</v>
      </c>
      <c r="E7" s="160" t="s">
        <v>24</v>
      </c>
      <c r="F7" s="160" t="s">
        <v>26</v>
      </c>
      <c r="G7" s="160" t="s">
        <v>24</v>
      </c>
      <c r="H7" s="160" t="s">
        <v>26</v>
      </c>
      <c r="I7" s="160" t="s">
        <v>27</v>
      </c>
      <c r="J7" s="274" t="s">
        <v>24</v>
      </c>
      <c r="K7" s="30" t="s">
        <v>26</v>
      </c>
      <c r="L7" s="160" t="s">
        <v>24</v>
      </c>
      <c r="M7" s="160" t="s">
        <v>26</v>
      </c>
      <c r="N7" s="160" t="s">
        <v>27</v>
      </c>
      <c r="O7" s="274" t="s">
        <v>24</v>
      </c>
      <c r="P7" s="30" t="s">
        <v>26</v>
      </c>
      <c r="Q7" s="160" t="s">
        <v>24</v>
      </c>
      <c r="R7" s="160" t="s">
        <v>26</v>
      </c>
      <c r="S7" s="160" t="s">
        <v>27</v>
      </c>
      <c r="T7" s="274" t="s">
        <v>24</v>
      </c>
      <c r="U7" s="30" t="s">
        <v>26</v>
      </c>
      <c r="V7" s="160" t="s">
        <v>24</v>
      </c>
      <c r="W7" s="161" t="s">
        <v>26</v>
      </c>
      <c r="X7" s="161" t="s">
        <v>27</v>
      </c>
      <c r="Y7" s="274" t="s">
        <v>24</v>
      </c>
      <c r="Z7" s="30" t="s">
        <v>26</v>
      </c>
      <c r="AA7" s="160" t="s">
        <v>24</v>
      </c>
      <c r="AB7" s="160" t="s">
        <v>26</v>
      </c>
      <c r="AC7" s="160" t="s">
        <v>27</v>
      </c>
      <c r="AD7" s="274" t="s">
        <v>24</v>
      </c>
      <c r="AE7" s="30" t="s">
        <v>26</v>
      </c>
      <c r="AF7" s="160" t="s">
        <v>27</v>
      </c>
      <c r="AG7" s="161" t="s">
        <v>37</v>
      </c>
      <c r="AH7" s="161" t="s">
        <v>24</v>
      </c>
      <c r="AI7" s="161" t="s">
        <v>26</v>
      </c>
      <c r="AJ7" s="161" t="s">
        <v>27</v>
      </c>
      <c r="AK7" s="274" t="s">
        <v>24</v>
      </c>
      <c r="AL7" s="30" t="s">
        <v>26</v>
      </c>
      <c r="AM7" s="275" t="s">
        <v>51</v>
      </c>
      <c r="AN7" s="275" t="s">
        <v>26</v>
      </c>
      <c r="AO7" s="276" t="s">
        <v>27</v>
      </c>
      <c r="AP7" s="276" t="s">
        <v>24</v>
      </c>
      <c r="AQ7" s="276" t="s">
        <v>94</v>
      </c>
      <c r="AR7" s="275" t="s">
        <v>51</v>
      </c>
      <c r="AS7" s="275" t="s">
        <v>26</v>
      </c>
      <c r="AT7" s="161" t="s">
        <v>27</v>
      </c>
      <c r="AU7" s="274" t="s">
        <v>24</v>
      </c>
      <c r="AV7" s="30" t="s">
        <v>26</v>
      </c>
      <c r="AW7" s="275" t="s">
        <v>51</v>
      </c>
      <c r="AX7" s="275" t="s">
        <v>26</v>
      </c>
      <c r="AY7" s="161" t="s">
        <v>27</v>
      </c>
      <c r="AZ7" s="274" t="s">
        <v>24</v>
      </c>
      <c r="BA7" s="30" t="s">
        <v>26</v>
      </c>
      <c r="BB7" s="277" t="s">
        <v>24</v>
      </c>
      <c r="BC7" s="160" t="s">
        <v>26</v>
      </c>
      <c r="BD7" s="278" t="s">
        <v>55</v>
      </c>
      <c r="BE7" s="161"/>
    </row>
    <row r="8" spans="1:57" ht="15">
      <c r="A8" s="273"/>
      <c r="B8" s="162" t="s">
        <v>25</v>
      </c>
      <c r="C8" s="162" t="s">
        <v>25</v>
      </c>
      <c r="D8" s="162"/>
      <c r="E8" s="162" t="s">
        <v>86</v>
      </c>
      <c r="F8" s="162" t="s">
        <v>86</v>
      </c>
      <c r="G8" s="162" t="s">
        <v>25</v>
      </c>
      <c r="H8" s="162" t="s">
        <v>25</v>
      </c>
      <c r="I8" s="162"/>
      <c r="J8" s="279" t="s">
        <v>86</v>
      </c>
      <c r="K8" s="279" t="s">
        <v>86</v>
      </c>
      <c r="L8" s="162" t="s">
        <v>25</v>
      </c>
      <c r="M8" s="162" t="s">
        <v>25</v>
      </c>
      <c r="N8" s="162"/>
      <c r="O8" s="279" t="s">
        <v>86</v>
      </c>
      <c r="P8" s="279" t="s">
        <v>86</v>
      </c>
      <c r="Q8" s="162" t="s">
        <v>25</v>
      </c>
      <c r="R8" s="162" t="s">
        <v>25</v>
      </c>
      <c r="S8" s="162"/>
      <c r="T8" s="279" t="s">
        <v>86</v>
      </c>
      <c r="U8" s="279" t="s">
        <v>86</v>
      </c>
      <c r="V8" s="162" t="s">
        <v>25</v>
      </c>
      <c r="W8" s="162" t="s">
        <v>25</v>
      </c>
      <c r="X8" s="162"/>
      <c r="Y8" s="279" t="s">
        <v>86</v>
      </c>
      <c r="Z8" s="279" t="s">
        <v>86</v>
      </c>
      <c r="AA8" s="162" t="s">
        <v>25</v>
      </c>
      <c r="AB8" s="162" t="s">
        <v>25</v>
      </c>
      <c r="AC8" s="162"/>
      <c r="AD8" s="279" t="s">
        <v>93</v>
      </c>
      <c r="AE8" s="279" t="s">
        <v>93</v>
      </c>
      <c r="AF8" s="162"/>
      <c r="AG8" s="162"/>
      <c r="AH8" s="162" t="s">
        <v>25</v>
      </c>
      <c r="AI8" s="162" t="s">
        <v>25</v>
      </c>
      <c r="AJ8" s="162"/>
      <c r="AK8" s="279" t="s">
        <v>86</v>
      </c>
      <c r="AL8" s="279" t="s">
        <v>86</v>
      </c>
      <c r="AM8" s="15"/>
      <c r="AN8" s="15"/>
      <c r="AO8" s="280"/>
      <c r="AP8" s="15" t="s">
        <v>86</v>
      </c>
      <c r="AQ8" s="281"/>
      <c r="AR8" s="281"/>
      <c r="AS8" s="281"/>
      <c r="AT8" s="281"/>
      <c r="AU8" s="279" t="s">
        <v>86</v>
      </c>
      <c r="AV8" s="279" t="s">
        <v>86</v>
      </c>
      <c r="AW8" s="281"/>
      <c r="AX8" s="281"/>
      <c r="AY8" s="281"/>
      <c r="AZ8" s="279" t="s">
        <v>86</v>
      </c>
      <c r="BA8" s="279" t="s">
        <v>86</v>
      </c>
      <c r="BB8" s="282" t="s">
        <v>86</v>
      </c>
      <c r="BC8" s="162" t="s">
        <v>86</v>
      </c>
      <c r="BD8" s="283"/>
      <c r="BE8" s="162"/>
    </row>
    <row r="9" spans="1:58" ht="15.75">
      <c r="A9" s="118" t="s">
        <v>2</v>
      </c>
      <c r="B9" s="66">
        <v>264</v>
      </c>
      <c r="C9" s="66">
        <v>508.7</v>
      </c>
      <c r="D9" s="66">
        <v>192.68939393939394</v>
      </c>
      <c r="E9" s="63">
        <v>10</v>
      </c>
      <c r="F9" s="66">
        <f>D9*E9/100</f>
        <v>19.268939393939394</v>
      </c>
      <c r="G9" s="63">
        <v>787</v>
      </c>
      <c r="H9" s="63">
        <v>767.7</v>
      </c>
      <c r="I9" s="66">
        <v>97.5476493011436</v>
      </c>
      <c r="J9" s="63">
        <v>10</v>
      </c>
      <c r="K9" s="66">
        <f>I9*J9/100</f>
        <v>9.754764930114359</v>
      </c>
      <c r="L9" s="66">
        <v>60</v>
      </c>
      <c r="M9" s="66">
        <v>87.2</v>
      </c>
      <c r="N9" s="66">
        <v>145.33333333333334</v>
      </c>
      <c r="O9" s="63">
        <v>8</v>
      </c>
      <c r="P9" s="66">
        <f>N9*O9/100</f>
        <v>11.626666666666667</v>
      </c>
      <c r="Q9" s="66">
        <v>19</v>
      </c>
      <c r="R9" s="66">
        <v>15.3</v>
      </c>
      <c r="S9" s="66">
        <v>80.52631578947368</v>
      </c>
      <c r="T9" s="284">
        <v>12</v>
      </c>
      <c r="U9" s="66">
        <f>S9*T9/100</f>
        <v>9.663157894736841</v>
      </c>
      <c r="V9" s="66">
        <v>74082</v>
      </c>
      <c r="W9" s="66">
        <v>81613.9</v>
      </c>
      <c r="X9" s="66">
        <v>110.16697713344672</v>
      </c>
      <c r="Y9" s="66">
        <v>10</v>
      </c>
      <c r="Z9" s="66">
        <f>X9*Y9/100</f>
        <v>11.016697713344673</v>
      </c>
      <c r="AA9" s="66">
        <v>3333</v>
      </c>
      <c r="AB9" s="66">
        <v>2419.54</v>
      </c>
      <c r="AC9" s="66">
        <v>72.59345934593459</v>
      </c>
      <c r="AD9" s="61">
        <v>405</v>
      </c>
      <c r="AE9" s="73">
        <v>242.8</v>
      </c>
      <c r="AF9" s="72">
        <v>59.95061728395063</v>
      </c>
      <c r="AG9" s="17">
        <v>101.64600256519883</v>
      </c>
      <c r="AH9" s="67">
        <v>3773</v>
      </c>
      <c r="AI9" s="67">
        <v>4046.5</v>
      </c>
      <c r="AJ9" s="64">
        <f>AI9/AH9*100</f>
        <v>107.24887357540418</v>
      </c>
      <c r="AK9" s="67">
        <v>20</v>
      </c>
      <c r="AL9" s="64">
        <f>AJ9*AK9/100</f>
        <v>21.449774715080835</v>
      </c>
      <c r="AM9" s="64">
        <v>8340</v>
      </c>
      <c r="AN9" s="64">
        <v>13939</v>
      </c>
      <c r="AO9" s="64">
        <f>AN9/AM9*100</f>
        <v>167.13429256594725</v>
      </c>
      <c r="AP9" s="64">
        <v>10</v>
      </c>
      <c r="AQ9" s="64">
        <f>AO9*AP9/100</f>
        <v>16.713429256594726</v>
      </c>
      <c r="AR9" s="64">
        <v>530</v>
      </c>
      <c r="AS9" s="64">
        <v>679</v>
      </c>
      <c r="AT9" s="64">
        <f>AS9/AR9*100</f>
        <v>128.11320754716982</v>
      </c>
      <c r="AU9" s="64">
        <v>5</v>
      </c>
      <c r="AV9" s="64">
        <f>AU9*AT9/100</f>
        <v>6.405660377358491</v>
      </c>
      <c r="AW9" s="64">
        <v>23</v>
      </c>
      <c r="AX9" s="64">
        <v>26</v>
      </c>
      <c r="AY9" s="64">
        <v>113.04347826086956</v>
      </c>
      <c r="AZ9" s="64">
        <v>5</v>
      </c>
      <c r="BA9" s="64">
        <f>AY9*AZ9/100</f>
        <v>5.652173913043478</v>
      </c>
      <c r="BB9" s="73">
        <f>E9+J9+O9+T9+Y9+AK9+AP9+AU9+AZ9</f>
        <v>90</v>
      </c>
      <c r="BC9" s="73">
        <f>F9+K9+P9+U9+Z9+AL9+AV9+BA9+AQ9</f>
        <v>111.55126486087946</v>
      </c>
      <c r="BD9" s="73">
        <f>BC9/BB9*100</f>
        <v>123.9458498454216</v>
      </c>
      <c r="BE9" s="163">
        <v>1</v>
      </c>
      <c r="BF9">
        <v>4</v>
      </c>
    </row>
    <row r="10" spans="1:58" ht="15.75">
      <c r="A10" s="118" t="s">
        <v>3</v>
      </c>
      <c r="B10" s="66">
        <v>211</v>
      </c>
      <c r="C10" s="66">
        <v>389.3</v>
      </c>
      <c r="D10" s="66">
        <v>184.50236966824644</v>
      </c>
      <c r="E10" s="63">
        <v>10</v>
      </c>
      <c r="F10" s="66">
        <f aca="true" t="shared" si="0" ref="F10:F30">D10*E10/100</f>
        <v>18.450236966824647</v>
      </c>
      <c r="G10" s="63">
        <v>994</v>
      </c>
      <c r="H10" s="63">
        <v>994</v>
      </c>
      <c r="I10" s="66">
        <v>100</v>
      </c>
      <c r="J10" s="63">
        <v>10</v>
      </c>
      <c r="K10" s="66">
        <f aca="true" t="shared" si="1" ref="K10:K30">I10*J10/100</f>
        <v>10</v>
      </c>
      <c r="L10" s="66">
        <v>38</v>
      </c>
      <c r="M10" s="66">
        <v>40.7</v>
      </c>
      <c r="N10" s="66">
        <v>107.10526315789475</v>
      </c>
      <c r="O10" s="63">
        <v>8</v>
      </c>
      <c r="P10" s="66">
        <f aca="true" t="shared" si="2" ref="P10:P30">N10*O10/100</f>
        <v>8.56842105263158</v>
      </c>
      <c r="Q10" s="66">
        <v>67</v>
      </c>
      <c r="R10" s="66">
        <v>103.2</v>
      </c>
      <c r="S10" s="66">
        <v>154.02985074626866</v>
      </c>
      <c r="T10" s="284">
        <v>12</v>
      </c>
      <c r="U10" s="66">
        <f aca="true" t="shared" si="3" ref="U10:U30">S10*T10/100</f>
        <v>18.48358208955224</v>
      </c>
      <c r="V10" s="66">
        <v>8994</v>
      </c>
      <c r="W10" s="66">
        <v>9435.9</v>
      </c>
      <c r="X10" s="66">
        <v>104.91327551701133</v>
      </c>
      <c r="Y10" s="66">
        <v>10</v>
      </c>
      <c r="Z10" s="66">
        <f aca="true" t="shared" si="4" ref="Z10:Z30">X10*Y10/100</f>
        <v>10.491327551701133</v>
      </c>
      <c r="AA10" s="66">
        <v>337</v>
      </c>
      <c r="AB10" s="66">
        <v>348.7</v>
      </c>
      <c r="AC10" s="66">
        <v>103.47181008902078</v>
      </c>
      <c r="AD10" s="61">
        <v>41</v>
      </c>
      <c r="AE10" s="73">
        <v>37.1</v>
      </c>
      <c r="AF10" s="72">
        <v>90.48780487804878</v>
      </c>
      <c r="AG10" s="17">
        <v>100.23868312757203</v>
      </c>
      <c r="AH10" s="67">
        <v>432.4</v>
      </c>
      <c r="AI10" s="67">
        <v>466.7</v>
      </c>
      <c r="AJ10" s="64">
        <f aca="true" t="shared" si="5" ref="AJ10:AJ30">AI10/AH10*100</f>
        <v>107.93246993524515</v>
      </c>
      <c r="AK10" s="63">
        <v>20</v>
      </c>
      <c r="AL10" s="64">
        <f aca="true" t="shared" si="6" ref="AL10:AL30">AJ10*AK10/100</f>
        <v>21.586493987049028</v>
      </c>
      <c r="AM10" s="64">
        <v>1235</v>
      </c>
      <c r="AN10" s="64">
        <v>1200</v>
      </c>
      <c r="AO10" s="64">
        <f aca="true" t="shared" si="7" ref="AO10:AO30">AN10/AM10*100</f>
        <v>97.16599190283401</v>
      </c>
      <c r="AP10" s="64">
        <v>10</v>
      </c>
      <c r="AQ10" s="64">
        <f>AO10*AP10/100</f>
        <v>9.7165991902834</v>
      </c>
      <c r="AR10" s="64">
        <v>60</v>
      </c>
      <c r="AS10" s="64"/>
      <c r="AT10" s="64"/>
      <c r="AU10" s="64"/>
      <c r="AV10" s="64"/>
      <c r="AW10" s="64">
        <v>19</v>
      </c>
      <c r="AX10" s="64">
        <v>35</v>
      </c>
      <c r="AY10" s="64">
        <v>184.21052631578948</v>
      </c>
      <c r="AZ10" s="64">
        <v>5</v>
      </c>
      <c r="BA10" s="64">
        <f>AY10*AZ10/100</f>
        <v>9.210526315789474</v>
      </c>
      <c r="BB10" s="73">
        <f aca="true" t="shared" si="8" ref="BB10:BB30">E10+J10+O10+T10+Y10+AK10+AP10+AU10+AZ10</f>
        <v>85</v>
      </c>
      <c r="BC10" s="73">
        <f aca="true" t="shared" si="9" ref="BC10:BC30">F10+K10+P10+U10+Z10+AL10+AV10+BA10+AQ10</f>
        <v>106.50718715383151</v>
      </c>
      <c r="BD10" s="73">
        <f aca="true" t="shared" si="10" ref="BD10:BD30">BC10/BB10*100</f>
        <v>125.30257312215471</v>
      </c>
      <c r="BE10" s="163">
        <v>2</v>
      </c>
      <c r="BF10">
        <v>2</v>
      </c>
    </row>
    <row r="11" spans="1:58" ht="15.75">
      <c r="A11" s="118" t="s">
        <v>4</v>
      </c>
      <c r="B11" s="66">
        <v>51</v>
      </c>
      <c r="C11" s="66">
        <v>73.6</v>
      </c>
      <c r="D11" s="66">
        <v>144.31372549019608</v>
      </c>
      <c r="E11" s="63">
        <v>10</v>
      </c>
      <c r="F11" s="66">
        <f t="shared" si="0"/>
        <v>14.431372549019606</v>
      </c>
      <c r="G11" s="63">
        <v>0</v>
      </c>
      <c r="H11" s="63">
        <v>0</v>
      </c>
      <c r="I11" s="66"/>
      <c r="J11" s="63"/>
      <c r="K11" s="66">
        <f t="shared" si="1"/>
        <v>0</v>
      </c>
      <c r="L11" s="66">
        <v>18</v>
      </c>
      <c r="M11" s="66">
        <v>14.8</v>
      </c>
      <c r="N11" s="66">
        <v>82.22222222222223</v>
      </c>
      <c r="O11" s="63">
        <v>8</v>
      </c>
      <c r="P11" s="66">
        <f t="shared" si="2"/>
        <v>6.577777777777778</v>
      </c>
      <c r="Q11" s="66">
        <v>0</v>
      </c>
      <c r="R11" s="66">
        <v>0</v>
      </c>
      <c r="S11" s="66"/>
      <c r="T11" s="284"/>
      <c r="U11" s="66">
        <f t="shared" si="3"/>
        <v>0</v>
      </c>
      <c r="V11" s="66">
        <v>1560</v>
      </c>
      <c r="W11" s="66">
        <v>1635.5</v>
      </c>
      <c r="X11" s="66">
        <v>104.83974358974359</v>
      </c>
      <c r="Y11" s="66">
        <v>10</v>
      </c>
      <c r="Z11" s="66">
        <f t="shared" si="4"/>
        <v>10.48397435897436</v>
      </c>
      <c r="AA11" s="66">
        <v>64</v>
      </c>
      <c r="AB11" s="66">
        <v>54</v>
      </c>
      <c r="AC11" s="66">
        <v>84.375</v>
      </c>
      <c r="AD11" s="61">
        <v>8</v>
      </c>
      <c r="AE11" s="73">
        <v>7</v>
      </c>
      <c r="AF11" s="72">
        <v>87.5</v>
      </c>
      <c r="AG11" s="17">
        <v>100</v>
      </c>
      <c r="AH11" s="67">
        <v>76.1</v>
      </c>
      <c r="AI11" s="67">
        <v>77.5</v>
      </c>
      <c r="AJ11" s="64">
        <f t="shared" si="5"/>
        <v>101.83968462549278</v>
      </c>
      <c r="AK11" s="63">
        <v>20</v>
      </c>
      <c r="AL11" s="64">
        <f t="shared" si="6"/>
        <v>20.367936925098558</v>
      </c>
      <c r="AM11" s="64">
        <v>300</v>
      </c>
      <c r="AN11" s="64">
        <v>30</v>
      </c>
      <c r="AO11" s="64">
        <f t="shared" si="7"/>
        <v>10</v>
      </c>
      <c r="AP11" s="64">
        <v>10</v>
      </c>
      <c r="AQ11" s="64">
        <f aca="true" t="shared" si="11" ref="AQ11:AQ30">AO11*AP11/100</f>
        <v>1</v>
      </c>
      <c r="AR11" s="64"/>
      <c r="AS11" s="64"/>
      <c r="AT11" s="64"/>
      <c r="AU11" s="64"/>
      <c r="AV11" s="64"/>
      <c r="AW11" s="64">
        <v>0</v>
      </c>
      <c r="AX11" s="64">
        <v>0</v>
      </c>
      <c r="AY11" s="64"/>
      <c r="AZ11" s="64"/>
      <c r="BA11" s="64">
        <f aca="true" t="shared" si="12" ref="BA11:BA30">AY11*AZ11/100</f>
        <v>0</v>
      </c>
      <c r="BB11" s="73">
        <f t="shared" si="8"/>
        <v>58</v>
      </c>
      <c r="BC11" s="73">
        <f t="shared" si="9"/>
        <v>52.86106161087031</v>
      </c>
      <c r="BD11" s="73">
        <f t="shared" si="10"/>
        <v>91.13976139805226</v>
      </c>
      <c r="BE11" s="163">
        <v>21</v>
      </c>
      <c r="BF11">
        <v>20</v>
      </c>
    </row>
    <row r="12" spans="1:58" ht="15.75">
      <c r="A12" s="118" t="s">
        <v>5</v>
      </c>
      <c r="B12" s="66">
        <v>91</v>
      </c>
      <c r="C12" s="66">
        <v>172.3</v>
      </c>
      <c r="D12" s="66">
        <v>189.34065934065936</v>
      </c>
      <c r="E12" s="63">
        <v>10</v>
      </c>
      <c r="F12" s="66">
        <f t="shared" si="0"/>
        <v>18.934065934065938</v>
      </c>
      <c r="G12" s="63">
        <v>0</v>
      </c>
      <c r="H12" s="63">
        <v>0</v>
      </c>
      <c r="I12" s="66"/>
      <c r="J12" s="63"/>
      <c r="K12" s="66">
        <f t="shared" si="1"/>
        <v>0</v>
      </c>
      <c r="L12" s="66">
        <v>21</v>
      </c>
      <c r="M12" s="66">
        <v>25.2</v>
      </c>
      <c r="N12" s="66">
        <v>120</v>
      </c>
      <c r="O12" s="63">
        <v>8</v>
      </c>
      <c r="P12" s="66">
        <f t="shared" si="2"/>
        <v>9.6</v>
      </c>
      <c r="Q12" s="66">
        <v>0</v>
      </c>
      <c r="R12" s="66">
        <v>0</v>
      </c>
      <c r="S12" s="66"/>
      <c r="T12" s="284"/>
      <c r="U12" s="66">
        <f t="shared" si="3"/>
        <v>0</v>
      </c>
      <c r="V12" s="66">
        <v>1417</v>
      </c>
      <c r="W12" s="66">
        <v>1491.3</v>
      </c>
      <c r="X12" s="66">
        <v>105.24347212420606</v>
      </c>
      <c r="Y12" s="66">
        <v>10</v>
      </c>
      <c r="Z12" s="66">
        <f t="shared" si="4"/>
        <v>10.524347212420608</v>
      </c>
      <c r="AA12" s="66">
        <v>99</v>
      </c>
      <c r="AB12" s="66">
        <v>45</v>
      </c>
      <c r="AC12" s="66">
        <v>45.45454545454545</v>
      </c>
      <c r="AD12" s="61">
        <v>12</v>
      </c>
      <c r="AE12" s="73">
        <v>5</v>
      </c>
      <c r="AF12" s="72">
        <v>41.66666666666667</v>
      </c>
      <c r="AG12" s="17">
        <v>100.18645121193286</v>
      </c>
      <c r="AH12" s="67">
        <v>124.7</v>
      </c>
      <c r="AI12" s="67">
        <v>131.8</v>
      </c>
      <c r="AJ12" s="64">
        <f t="shared" si="5"/>
        <v>105.69366479550924</v>
      </c>
      <c r="AK12" s="63">
        <v>20</v>
      </c>
      <c r="AL12" s="64">
        <f t="shared" si="6"/>
        <v>21.138732959101848</v>
      </c>
      <c r="AM12" s="64">
        <v>450</v>
      </c>
      <c r="AN12" s="64">
        <v>460</v>
      </c>
      <c r="AO12" s="64">
        <f t="shared" si="7"/>
        <v>102.22222222222221</v>
      </c>
      <c r="AP12" s="64">
        <v>10</v>
      </c>
      <c r="AQ12" s="64">
        <f t="shared" si="11"/>
        <v>10.222222222222221</v>
      </c>
      <c r="AR12" s="64"/>
      <c r="AS12" s="64"/>
      <c r="AT12" s="64"/>
      <c r="AU12" s="64"/>
      <c r="AV12" s="64"/>
      <c r="AW12" s="64">
        <v>6</v>
      </c>
      <c r="AX12" s="64">
        <v>10</v>
      </c>
      <c r="AY12" s="64">
        <v>166.66666666666669</v>
      </c>
      <c r="AZ12" s="64">
        <v>5</v>
      </c>
      <c r="BA12" s="64">
        <f t="shared" si="12"/>
        <v>8.333333333333336</v>
      </c>
      <c r="BB12" s="73">
        <f t="shared" si="8"/>
        <v>63</v>
      </c>
      <c r="BC12" s="73">
        <f t="shared" si="9"/>
        <v>78.75270166114396</v>
      </c>
      <c r="BD12" s="73">
        <f t="shared" si="10"/>
        <v>125.00428835102215</v>
      </c>
      <c r="BE12" s="163">
        <v>11</v>
      </c>
      <c r="BF12">
        <v>3</v>
      </c>
    </row>
    <row r="13" spans="1:58" ht="15.75">
      <c r="A13" s="118" t="s">
        <v>6</v>
      </c>
      <c r="B13" s="66">
        <v>17</v>
      </c>
      <c r="C13" s="66">
        <v>20.3</v>
      </c>
      <c r="D13" s="66">
        <v>119.41176470588235</v>
      </c>
      <c r="E13" s="63">
        <v>10</v>
      </c>
      <c r="F13" s="66">
        <f t="shared" si="0"/>
        <v>11.941176470588234</v>
      </c>
      <c r="G13" s="63">
        <v>1981</v>
      </c>
      <c r="H13" s="63">
        <v>1898.6</v>
      </c>
      <c r="I13" s="66">
        <v>95.84048460373549</v>
      </c>
      <c r="J13" s="63">
        <v>10</v>
      </c>
      <c r="K13" s="66">
        <f t="shared" si="1"/>
        <v>9.584048460373548</v>
      </c>
      <c r="L13" s="66">
        <v>6.5</v>
      </c>
      <c r="M13" s="66">
        <v>7</v>
      </c>
      <c r="N13" s="66">
        <v>107.6923076923077</v>
      </c>
      <c r="O13" s="63">
        <v>8</v>
      </c>
      <c r="P13" s="66">
        <f t="shared" si="2"/>
        <v>8.615384615384615</v>
      </c>
      <c r="Q13" s="66">
        <v>92</v>
      </c>
      <c r="R13" s="66">
        <v>117.4</v>
      </c>
      <c r="S13" s="66">
        <v>127.60869565217392</v>
      </c>
      <c r="T13" s="284">
        <v>12</v>
      </c>
      <c r="U13" s="66">
        <f t="shared" si="3"/>
        <v>15.31304347826087</v>
      </c>
      <c r="V13" s="66">
        <v>5189</v>
      </c>
      <c r="W13" s="66">
        <v>5439.9</v>
      </c>
      <c r="X13" s="66">
        <v>104.83522836770089</v>
      </c>
      <c r="Y13" s="66">
        <v>10</v>
      </c>
      <c r="Z13" s="66">
        <f t="shared" si="4"/>
        <v>10.483522836770089</v>
      </c>
      <c r="AA13" s="66">
        <v>178</v>
      </c>
      <c r="AB13" s="66">
        <v>251</v>
      </c>
      <c r="AC13" s="66">
        <v>141.01123595505618</v>
      </c>
      <c r="AD13" s="61">
        <v>21</v>
      </c>
      <c r="AE13" s="73">
        <v>25</v>
      </c>
      <c r="AF13" s="72">
        <v>119.04761904761905</v>
      </c>
      <c r="AG13" s="17">
        <v>102.06655362441712</v>
      </c>
      <c r="AH13" s="67">
        <v>342.9</v>
      </c>
      <c r="AI13" s="67">
        <v>367</v>
      </c>
      <c r="AJ13" s="64">
        <f t="shared" si="5"/>
        <v>107.02828813065035</v>
      </c>
      <c r="AK13" s="63">
        <v>20</v>
      </c>
      <c r="AL13" s="64">
        <f t="shared" si="6"/>
        <v>21.40565762613007</v>
      </c>
      <c r="AM13" s="64">
        <v>3400</v>
      </c>
      <c r="AN13" s="64">
        <v>3460</v>
      </c>
      <c r="AO13" s="64">
        <f t="shared" si="7"/>
        <v>101.76470588235293</v>
      </c>
      <c r="AP13" s="64">
        <v>10</v>
      </c>
      <c r="AQ13" s="64">
        <f t="shared" si="11"/>
        <v>10.176470588235293</v>
      </c>
      <c r="AR13" s="64"/>
      <c r="AS13" s="64"/>
      <c r="AT13" s="64"/>
      <c r="AU13" s="64"/>
      <c r="AV13" s="64"/>
      <c r="AW13" s="64">
        <v>0</v>
      </c>
      <c r="AX13" s="64">
        <v>0</v>
      </c>
      <c r="AY13" s="64"/>
      <c r="AZ13" s="64">
        <v>5</v>
      </c>
      <c r="BA13" s="64">
        <f t="shared" si="12"/>
        <v>0</v>
      </c>
      <c r="BB13" s="73">
        <f t="shared" si="8"/>
        <v>85</v>
      </c>
      <c r="BC13" s="73">
        <f t="shared" si="9"/>
        <v>87.51930407574271</v>
      </c>
      <c r="BD13" s="73">
        <f t="shared" si="10"/>
        <v>102.96388714793261</v>
      </c>
      <c r="BE13" s="163">
        <v>9</v>
      </c>
      <c r="BF13">
        <v>11</v>
      </c>
    </row>
    <row r="14" spans="1:58" ht="15.75">
      <c r="A14" s="118" t="s">
        <v>7</v>
      </c>
      <c r="B14" s="66">
        <v>65</v>
      </c>
      <c r="C14" s="66">
        <v>90.4</v>
      </c>
      <c r="D14" s="66">
        <v>139.07692307692307</v>
      </c>
      <c r="E14" s="63">
        <v>10</v>
      </c>
      <c r="F14" s="66">
        <f t="shared" si="0"/>
        <v>13.907692307692308</v>
      </c>
      <c r="G14" s="63">
        <v>540</v>
      </c>
      <c r="H14" s="63">
        <v>488.3</v>
      </c>
      <c r="I14" s="66">
        <v>90.42592592592594</v>
      </c>
      <c r="J14" s="63">
        <v>10</v>
      </c>
      <c r="K14" s="66">
        <f t="shared" si="1"/>
        <v>9.042592592592593</v>
      </c>
      <c r="L14" s="66">
        <v>15</v>
      </c>
      <c r="M14" s="66">
        <v>16.9</v>
      </c>
      <c r="N14" s="66">
        <v>112.66666666666664</v>
      </c>
      <c r="O14" s="63">
        <v>8</v>
      </c>
      <c r="P14" s="66">
        <f t="shared" si="2"/>
        <v>9.013333333333332</v>
      </c>
      <c r="Q14" s="66">
        <v>38</v>
      </c>
      <c r="R14" s="66">
        <v>40.2</v>
      </c>
      <c r="S14" s="66">
        <v>105.78947368421055</v>
      </c>
      <c r="T14" s="284">
        <v>12</v>
      </c>
      <c r="U14" s="66">
        <f t="shared" si="3"/>
        <v>12.694736842105266</v>
      </c>
      <c r="V14" s="66">
        <v>3892</v>
      </c>
      <c r="W14" s="66">
        <v>4095.7</v>
      </c>
      <c r="X14" s="66">
        <v>105.2338129496403</v>
      </c>
      <c r="Y14" s="66">
        <v>10</v>
      </c>
      <c r="Z14" s="66">
        <f t="shared" si="4"/>
        <v>10.523381294964029</v>
      </c>
      <c r="AA14" s="66">
        <v>182</v>
      </c>
      <c r="AB14" s="66">
        <v>221</v>
      </c>
      <c r="AC14" s="66">
        <v>121.42857142857142</v>
      </c>
      <c r="AD14" s="61">
        <v>22</v>
      </c>
      <c r="AE14" s="73">
        <v>28.5</v>
      </c>
      <c r="AF14" s="72">
        <v>129.54545454545453</v>
      </c>
      <c r="AG14" s="17">
        <v>100</v>
      </c>
      <c r="AH14" s="67">
        <v>385.6</v>
      </c>
      <c r="AI14" s="67">
        <v>404.4</v>
      </c>
      <c r="AJ14" s="64">
        <f t="shared" si="5"/>
        <v>104.87551867219915</v>
      </c>
      <c r="AK14" s="63">
        <v>20</v>
      </c>
      <c r="AL14" s="64">
        <f t="shared" si="6"/>
        <v>20.97510373443983</v>
      </c>
      <c r="AM14" s="64">
        <v>550</v>
      </c>
      <c r="AN14" s="64">
        <v>640</v>
      </c>
      <c r="AO14" s="64">
        <f t="shared" si="7"/>
        <v>116.36363636363636</v>
      </c>
      <c r="AP14" s="64">
        <v>10</v>
      </c>
      <c r="AQ14" s="64">
        <f t="shared" si="11"/>
        <v>11.636363636363635</v>
      </c>
      <c r="AR14" s="64"/>
      <c r="AS14" s="64"/>
      <c r="AT14" s="64"/>
      <c r="AU14" s="64"/>
      <c r="AV14" s="64"/>
      <c r="AW14" s="64">
        <v>25</v>
      </c>
      <c r="AX14" s="64">
        <v>32</v>
      </c>
      <c r="AY14" s="64">
        <v>128</v>
      </c>
      <c r="AZ14" s="64">
        <v>5</v>
      </c>
      <c r="BA14" s="64">
        <f t="shared" si="12"/>
        <v>6.4</v>
      </c>
      <c r="BB14" s="73">
        <f t="shared" si="8"/>
        <v>85</v>
      </c>
      <c r="BC14" s="73">
        <f t="shared" si="9"/>
        <v>94.193203741491</v>
      </c>
      <c r="BD14" s="73">
        <f t="shared" si="10"/>
        <v>110.81553381351883</v>
      </c>
      <c r="BE14" s="163">
        <v>4</v>
      </c>
      <c r="BF14">
        <v>7</v>
      </c>
    </row>
    <row r="15" spans="1:58" ht="15.75">
      <c r="A15" s="118" t="s">
        <v>8</v>
      </c>
      <c r="B15" s="66">
        <v>197</v>
      </c>
      <c r="C15" s="66">
        <v>285.8</v>
      </c>
      <c r="D15" s="66">
        <v>145.0761421319797</v>
      </c>
      <c r="E15" s="63">
        <v>10</v>
      </c>
      <c r="F15" s="66">
        <f t="shared" si="0"/>
        <v>14.507614213197972</v>
      </c>
      <c r="G15" s="63">
        <v>605</v>
      </c>
      <c r="H15" s="63">
        <v>660.8</v>
      </c>
      <c r="I15" s="66">
        <v>109.22314049586777</v>
      </c>
      <c r="J15" s="63">
        <v>10</v>
      </c>
      <c r="K15" s="66">
        <f t="shared" si="1"/>
        <v>10.922314049586776</v>
      </c>
      <c r="L15" s="66">
        <v>49</v>
      </c>
      <c r="M15" s="66">
        <v>59.3</v>
      </c>
      <c r="N15" s="66">
        <v>121.02040816326529</v>
      </c>
      <c r="O15" s="63">
        <v>8</v>
      </c>
      <c r="P15" s="66">
        <f t="shared" si="2"/>
        <v>9.681632653061223</v>
      </c>
      <c r="Q15" s="66">
        <v>30</v>
      </c>
      <c r="R15" s="66">
        <v>0</v>
      </c>
      <c r="S15" s="66">
        <v>0</v>
      </c>
      <c r="T15" s="284">
        <v>12</v>
      </c>
      <c r="U15" s="66">
        <f t="shared" si="3"/>
        <v>0</v>
      </c>
      <c r="V15" s="66">
        <v>143633</v>
      </c>
      <c r="W15" s="66">
        <v>150802.9</v>
      </c>
      <c r="X15" s="66">
        <v>104.9918194286828</v>
      </c>
      <c r="Y15" s="66">
        <v>10</v>
      </c>
      <c r="Z15" s="66">
        <f t="shared" si="4"/>
        <v>10.499181942868281</v>
      </c>
      <c r="AA15" s="66">
        <v>1272</v>
      </c>
      <c r="AB15" s="66">
        <v>1326.7</v>
      </c>
      <c r="AC15" s="66">
        <v>104.30031446540882</v>
      </c>
      <c r="AD15" s="61">
        <v>154</v>
      </c>
      <c r="AE15" s="73">
        <v>91.9</v>
      </c>
      <c r="AF15" s="72">
        <v>59.67532467532468</v>
      </c>
      <c r="AG15" s="17">
        <v>100.30273942257996</v>
      </c>
      <c r="AH15" s="67">
        <v>1222.4</v>
      </c>
      <c r="AI15" s="67">
        <v>1289.3</v>
      </c>
      <c r="AJ15" s="64">
        <f t="shared" si="5"/>
        <v>105.4728403141361</v>
      </c>
      <c r="AK15" s="63">
        <v>20</v>
      </c>
      <c r="AL15" s="64">
        <f t="shared" si="6"/>
        <v>21.09456806282722</v>
      </c>
      <c r="AM15" s="64">
        <v>7200</v>
      </c>
      <c r="AN15" s="64">
        <v>3744</v>
      </c>
      <c r="AO15" s="64">
        <f t="shared" si="7"/>
        <v>52</v>
      </c>
      <c r="AP15" s="64">
        <v>10</v>
      </c>
      <c r="AQ15" s="64">
        <f t="shared" si="11"/>
        <v>5.2</v>
      </c>
      <c r="AR15" s="64">
        <v>510</v>
      </c>
      <c r="AS15" s="64">
        <v>339</v>
      </c>
      <c r="AT15" s="64">
        <f>AS15/AR15*100</f>
        <v>66.47058823529412</v>
      </c>
      <c r="AU15" s="64">
        <v>5</v>
      </c>
      <c r="AV15" s="64">
        <f>AU15*AT15/100</f>
        <v>3.323529411764706</v>
      </c>
      <c r="AW15" s="64">
        <v>18</v>
      </c>
      <c r="AX15" s="64">
        <v>35</v>
      </c>
      <c r="AY15" s="64">
        <v>194.44444444444443</v>
      </c>
      <c r="AZ15" s="64">
        <v>5</v>
      </c>
      <c r="BA15" s="64">
        <f t="shared" si="12"/>
        <v>9.722222222222221</v>
      </c>
      <c r="BB15" s="73">
        <f t="shared" si="8"/>
        <v>90</v>
      </c>
      <c r="BC15" s="73">
        <f t="shared" si="9"/>
        <v>84.9510625555284</v>
      </c>
      <c r="BD15" s="73">
        <f t="shared" si="10"/>
        <v>94.39006950614267</v>
      </c>
      <c r="BE15" s="163">
        <v>10</v>
      </c>
      <c r="BF15">
        <v>17</v>
      </c>
    </row>
    <row r="16" spans="1:58" ht="15.75">
      <c r="A16" s="118" t="s">
        <v>9</v>
      </c>
      <c r="B16" s="66">
        <v>41</v>
      </c>
      <c r="C16" s="66">
        <v>100.3</v>
      </c>
      <c r="D16" s="66">
        <v>244.6341463414634</v>
      </c>
      <c r="E16" s="63">
        <v>10</v>
      </c>
      <c r="F16" s="66">
        <f t="shared" si="0"/>
        <v>24.46341463414634</v>
      </c>
      <c r="G16" s="63">
        <v>84</v>
      </c>
      <c r="H16" s="63">
        <v>81.2</v>
      </c>
      <c r="I16" s="66">
        <v>96.66666666666667</v>
      </c>
      <c r="J16" s="63">
        <v>10</v>
      </c>
      <c r="K16" s="66">
        <f t="shared" si="1"/>
        <v>9.666666666666668</v>
      </c>
      <c r="L16" s="66">
        <v>11</v>
      </c>
      <c r="M16" s="66">
        <v>11</v>
      </c>
      <c r="N16" s="66">
        <v>100</v>
      </c>
      <c r="O16" s="63">
        <v>8</v>
      </c>
      <c r="P16" s="66">
        <f t="shared" si="2"/>
        <v>8</v>
      </c>
      <c r="Q16" s="66">
        <v>0</v>
      </c>
      <c r="R16" s="66">
        <v>0</v>
      </c>
      <c r="S16" s="66"/>
      <c r="T16" s="284"/>
      <c r="U16" s="66">
        <f t="shared" si="3"/>
        <v>0</v>
      </c>
      <c r="V16" s="66">
        <v>1288</v>
      </c>
      <c r="W16" s="66">
        <v>1349</v>
      </c>
      <c r="X16" s="66">
        <v>104.73602484472049</v>
      </c>
      <c r="Y16" s="66">
        <v>10</v>
      </c>
      <c r="Z16" s="66">
        <f t="shared" si="4"/>
        <v>10.473602484472048</v>
      </c>
      <c r="AA16" s="66">
        <v>67</v>
      </c>
      <c r="AB16" s="66">
        <v>44.5</v>
      </c>
      <c r="AC16" s="66">
        <v>66.4179104477612</v>
      </c>
      <c r="AD16" s="61">
        <v>8</v>
      </c>
      <c r="AE16" s="73">
        <v>6</v>
      </c>
      <c r="AF16" s="72">
        <v>75</v>
      </c>
      <c r="AG16" s="17">
        <v>100</v>
      </c>
      <c r="AH16" s="67">
        <v>61.9</v>
      </c>
      <c r="AI16" s="67">
        <v>65.3</v>
      </c>
      <c r="AJ16" s="64">
        <f t="shared" si="5"/>
        <v>105.49273021001615</v>
      </c>
      <c r="AK16" s="63">
        <v>20</v>
      </c>
      <c r="AL16" s="64">
        <f t="shared" si="6"/>
        <v>21.098546042003232</v>
      </c>
      <c r="AM16" s="64">
        <v>800</v>
      </c>
      <c r="AN16" s="64">
        <v>756</v>
      </c>
      <c r="AO16" s="64">
        <f t="shared" si="7"/>
        <v>94.5</v>
      </c>
      <c r="AP16" s="64">
        <v>10</v>
      </c>
      <c r="AQ16" s="64">
        <f t="shared" si="11"/>
        <v>9.45</v>
      </c>
      <c r="AR16" s="64"/>
      <c r="AS16" s="64"/>
      <c r="AT16" s="64"/>
      <c r="AU16" s="64"/>
      <c r="AV16" s="64"/>
      <c r="AW16" s="64">
        <v>4</v>
      </c>
      <c r="AX16" s="64">
        <v>8</v>
      </c>
      <c r="AY16" s="64">
        <v>200</v>
      </c>
      <c r="AZ16" s="64">
        <v>5</v>
      </c>
      <c r="BA16" s="64">
        <f t="shared" si="12"/>
        <v>10</v>
      </c>
      <c r="BB16" s="73">
        <f t="shared" si="8"/>
        <v>73</v>
      </c>
      <c r="BC16" s="73">
        <f t="shared" si="9"/>
        <v>93.15222982728828</v>
      </c>
      <c r="BD16" s="73">
        <f t="shared" si="10"/>
        <v>127.60579428395656</v>
      </c>
      <c r="BE16" s="163">
        <v>5</v>
      </c>
      <c r="BF16">
        <v>1</v>
      </c>
    </row>
    <row r="17" spans="1:58" ht="15.75">
      <c r="A17" s="118" t="s">
        <v>10</v>
      </c>
      <c r="B17" s="66">
        <v>29</v>
      </c>
      <c r="C17" s="66">
        <v>49.8</v>
      </c>
      <c r="D17" s="66">
        <v>171.72413793103448</v>
      </c>
      <c r="E17" s="63">
        <v>10</v>
      </c>
      <c r="F17" s="66">
        <f t="shared" si="0"/>
        <v>17.172413793103445</v>
      </c>
      <c r="G17" s="63">
        <v>0</v>
      </c>
      <c r="H17" s="63">
        <v>0</v>
      </c>
      <c r="I17" s="66"/>
      <c r="J17" s="63"/>
      <c r="K17" s="66">
        <f t="shared" si="1"/>
        <v>0</v>
      </c>
      <c r="L17" s="66">
        <v>16</v>
      </c>
      <c r="M17" s="66">
        <v>18.5</v>
      </c>
      <c r="N17" s="66">
        <v>115.625</v>
      </c>
      <c r="O17" s="63">
        <v>8</v>
      </c>
      <c r="P17" s="66">
        <f t="shared" si="2"/>
        <v>9.25</v>
      </c>
      <c r="Q17" s="66">
        <v>0</v>
      </c>
      <c r="R17" s="66">
        <v>0</v>
      </c>
      <c r="S17" s="66"/>
      <c r="T17" s="284"/>
      <c r="U17" s="66">
        <f t="shared" si="3"/>
        <v>0</v>
      </c>
      <c r="V17" s="66">
        <v>1392</v>
      </c>
      <c r="W17" s="66">
        <v>1464.1</v>
      </c>
      <c r="X17" s="66">
        <v>105.17959770114942</v>
      </c>
      <c r="Y17" s="66">
        <v>10</v>
      </c>
      <c r="Z17" s="66">
        <f t="shared" si="4"/>
        <v>10.517959770114942</v>
      </c>
      <c r="AA17" s="66">
        <v>64</v>
      </c>
      <c r="AB17" s="66">
        <v>83.9</v>
      </c>
      <c r="AC17" s="66">
        <v>131.09375</v>
      </c>
      <c r="AD17" s="61">
        <v>8</v>
      </c>
      <c r="AE17" s="73">
        <v>10</v>
      </c>
      <c r="AF17" s="72">
        <v>125</v>
      </c>
      <c r="AG17" s="17">
        <v>100</v>
      </c>
      <c r="AH17" s="67">
        <v>99.3</v>
      </c>
      <c r="AI17" s="67">
        <v>105.9</v>
      </c>
      <c r="AJ17" s="64">
        <f t="shared" si="5"/>
        <v>106.64652567975833</v>
      </c>
      <c r="AK17" s="63">
        <v>20</v>
      </c>
      <c r="AL17" s="64">
        <f t="shared" si="6"/>
        <v>21.329305135951664</v>
      </c>
      <c r="AM17" s="64">
        <v>350</v>
      </c>
      <c r="AN17" s="64">
        <v>430</v>
      </c>
      <c r="AO17" s="64">
        <f t="shared" si="7"/>
        <v>122.85714285714286</v>
      </c>
      <c r="AP17" s="64">
        <v>10</v>
      </c>
      <c r="AQ17" s="64">
        <f t="shared" si="11"/>
        <v>12.285714285714286</v>
      </c>
      <c r="AR17" s="64"/>
      <c r="AS17" s="64"/>
      <c r="AT17" s="64"/>
      <c r="AU17" s="64"/>
      <c r="AV17" s="64"/>
      <c r="AW17" s="64">
        <v>2</v>
      </c>
      <c r="AX17" s="64">
        <v>1</v>
      </c>
      <c r="AY17" s="64">
        <v>50</v>
      </c>
      <c r="AZ17" s="64">
        <v>5</v>
      </c>
      <c r="BA17" s="64">
        <f t="shared" si="12"/>
        <v>2.5</v>
      </c>
      <c r="BB17" s="73">
        <f t="shared" si="8"/>
        <v>63</v>
      </c>
      <c r="BC17" s="73">
        <f t="shared" si="9"/>
        <v>73.05539298488434</v>
      </c>
      <c r="BD17" s="73">
        <f t="shared" si="10"/>
        <v>115.96094124584815</v>
      </c>
      <c r="BE17" s="163">
        <v>13</v>
      </c>
      <c r="BF17">
        <v>5</v>
      </c>
    </row>
    <row r="18" spans="1:58" ht="15.75">
      <c r="A18" s="118" t="s">
        <v>11</v>
      </c>
      <c r="B18" s="66">
        <v>71</v>
      </c>
      <c r="C18" s="66">
        <v>145.3</v>
      </c>
      <c r="D18" s="66">
        <v>204.64788732394368</v>
      </c>
      <c r="E18" s="63">
        <v>10</v>
      </c>
      <c r="F18" s="66">
        <f t="shared" si="0"/>
        <v>20.464788732394368</v>
      </c>
      <c r="G18" s="63">
        <v>1666</v>
      </c>
      <c r="H18" s="63">
        <v>1471</v>
      </c>
      <c r="I18" s="66">
        <v>88.2953181272509</v>
      </c>
      <c r="J18" s="63">
        <v>10</v>
      </c>
      <c r="K18" s="66">
        <f t="shared" si="1"/>
        <v>8.829531812725088</v>
      </c>
      <c r="L18" s="66">
        <v>10</v>
      </c>
      <c r="M18" s="66">
        <v>15.4</v>
      </c>
      <c r="N18" s="66">
        <v>154</v>
      </c>
      <c r="O18" s="63">
        <v>8</v>
      </c>
      <c r="P18" s="66">
        <f t="shared" si="2"/>
        <v>12.32</v>
      </c>
      <c r="Q18" s="66">
        <v>199</v>
      </c>
      <c r="R18" s="66">
        <v>69.8</v>
      </c>
      <c r="S18" s="66">
        <v>35.07537688442211</v>
      </c>
      <c r="T18" s="284">
        <v>12</v>
      </c>
      <c r="U18" s="66">
        <f t="shared" si="3"/>
        <v>4.2090452261306535</v>
      </c>
      <c r="V18" s="66">
        <v>3773</v>
      </c>
      <c r="W18" s="66">
        <v>3955.1</v>
      </c>
      <c r="X18" s="66">
        <v>104.82639809170422</v>
      </c>
      <c r="Y18" s="66">
        <v>10</v>
      </c>
      <c r="Z18" s="66">
        <f t="shared" si="4"/>
        <v>10.482639809170424</v>
      </c>
      <c r="AA18" s="66">
        <v>140</v>
      </c>
      <c r="AB18" s="66">
        <v>174.6</v>
      </c>
      <c r="AC18" s="66">
        <v>124.71428571428571</v>
      </c>
      <c r="AD18" s="61">
        <v>17</v>
      </c>
      <c r="AE18" s="73">
        <v>21.6</v>
      </c>
      <c r="AF18" s="72">
        <v>127.05882352941178</v>
      </c>
      <c r="AG18" s="17">
        <v>100.81244426830477</v>
      </c>
      <c r="AH18" s="67">
        <v>233.4</v>
      </c>
      <c r="AI18" s="67">
        <v>243.1</v>
      </c>
      <c r="AJ18" s="64">
        <f t="shared" si="5"/>
        <v>104.15595544130247</v>
      </c>
      <c r="AK18" s="63">
        <v>20</v>
      </c>
      <c r="AL18" s="64">
        <f t="shared" si="6"/>
        <v>20.831191088260493</v>
      </c>
      <c r="AM18" s="64">
        <v>800</v>
      </c>
      <c r="AN18" s="64">
        <v>370</v>
      </c>
      <c r="AO18" s="64">
        <f t="shared" si="7"/>
        <v>46.25</v>
      </c>
      <c r="AP18" s="64">
        <v>10</v>
      </c>
      <c r="AQ18" s="64">
        <f t="shared" si="11"/>
        <v>4.625</v>
      </c>
      <c r="AR18" s="64"/>
      <c r="AS18" s="64"/>
      <c r="AT18" s="64"/>
      <c r="AU18" s="64"/>
      <c r="AV18" s="64"/>
      <c r="AW18" s="64">
        <v>6</v>
      </c>
      <c r="AX18" s="64">
        <v>10</v>
      </c>
      <c r="AY18" s="64">
        <v>166.66666666666669</v>
      </c>
      <c r="AZ18" s="64">
        <v>5</v>
      </c>
      <c r="BA18" s="64">
        <f t="shared" si="12"/>
        <v>8.333333333333336</v>
      </c>
      <c r="BB18" s="73">
        <f t="shared" si="8"/>
        <v>85</v>
      </c>
      <c r="BC18" s="73">
        <f t="shared" si="9"/>
        <v>90.09553000201436</v>
      </c>
      <c r="BD18" s="73">
        <f t="shared" si="10"/>
        <v>105.99474117884043</v>
      </c>
      <c r="BE18" s="163">
        <v>6</v>
      </c>
      <c r="BF18">
        <v>8</v>
      </c>
    </row>
    <row r="19" spans="1:58" ht="15.75">
      <c r="A19" s="118" t="s">
        <v>12</v>
      </c>
      <c r="B19" s="66">
        <v>74</v>
      </c>
      <c r="C19" s="66">
        <v>83.4</v>
      </c>
      <c r="D19" s="66">
        <v>112.70270270270271</v>
      </c>
      <c r="E19" s="63">
        <v>10</v>
      </c>
      <c r="F19" s="66">
        <f t="shared" si="0"/>
        <v>11.27027027027027</v>
      </c>
      <c r="G19" s="63">
        <v>26</v>
      </c>
      <c r="H19" s="63">
        <v>40.5</v>
      </c>
      <c r="I19" s="66">
        <v>155.76923076923077</v>
      </c>
      <c r="J19" s="65"/>
      <c r="K19" s="66">
        <f t="shared" si="1"/>
        <v>0</v>
      </c>
      <c r="L19" s="66">
        <v>9</v>
      </c>
      <c r="M19" s="66">
        <v>14.6</v>
      </c>
      <c r="N19" s="66">
        <v>162.22222222222223</v>
      </c>
      <c r="O19" s="63">
        <v>8</v>
      </c>
      <c r="P19" s="66">
        <f t="shared" si="2"/>
        <v>12.977777777777778</v>
      </c>
      <c r="Q19" s="66">
        <v>3210</v>
      </c>
      <c r="R19" s="66">
        <v>3179.1</v>
      </c>
      <c r="S19" s="66">
        <v>99.03738317757009</v>
      </c>
      <c r="T19" s="285">
        <v>12</v>
      </c>
      <c r="U19" s="66">
        <f t="shared" si="3"/>
        <v>11.884485981308412</v>
      </c>
      <c r="V19" s="66">
        <v>5394</v>
      </c>
      <c r="W19" s="66">
        <v>5660.5</v>
      </c>
      <c r="X19" s="66">
        <v>104.94067482387838</v>
      </c>
      <c r="Y19" s="66">
        <v>10</v>
      </c>
      <c r="Z19" s="66">
        <f t="shared" si="4"/>
        <v>10.49406748238784</v>
      </c>
      <c r="AA19" s="66">
        <v>122</v>
      </c>
      <c r="AB19" s="66">
        <v>160</v>
      </c>
      <c r="AC19" s="66">
        <v>131.14754098360655</v>
      </c>
      <c r="AD19" s="61">
        <v>15</v>
      </c>
      <c r="AE19" s="73">
        <v>27</v>
      </c>
      <c r="AF19" s="72">
        <v>180</v>
      </c>
      <c r="AG19" s="17">
        <v>101.26173877974306</v>
      </c>
      <c r="AH19" s="67">
        <v>371.8</v>
      </c>
      <c r="AI19" s="67">
        <v>398.3</v>
      </c>
      <c r="AJ19" s="64">
        <f t="shared" si="5"/>
        <v>107.12748789671866</v>
      </c>
      <c r="AK19" s="63">
        <v>20</v>
      </c>
      <c r="AL19" s="64">
        <f t="shared" si="6"/>
        <v>21.425497579343734</v>
      </c>
      <c r="AM19" s="64">
        <v>800</v>
      </c>
      <c r="AN19" s="64">
        <v>115</v>
      </c>
      <c r="AO19" s="64">
        <f t="shared" si="7"/>
        <v>14.374999999999998</v>
      </c>
      <c r="AP19" s="64">
        <v>10</v>
      </c>
      <c r="AQ19" s="64">
        <f t="shared" si="11"/>
        <v>1.4374999999999998</v>
      </c>
      <c r="AR19" s="64"/>
      <c r="AS19" s="64"/>
      <c r="AT19" s="64"/>
      <c r="AU19" s="64"/>
      <c r="AV19" s="64"/>
      <c r="AW19" s="64">
        <v>6</v>
      </c>
      <c r="AX19" s="64">
        <v>0</v>
      </c>
      <c r="AY19" s="64">
        <v>0</v>
      </c>
      <c r="AZ19" s="64">
        <v>5</v>
      </c>
      <c r="BA19" s="64">
        <f t="shared" si="12"/>
        <v>0</v>
      </c>
      <c r="BB19" s="73">
        <f t="shared" si="8"/>
        <v>75</v>
      </c>
      <c r="BC19" s="73">
        <f t="shared" si="9"/>
        <v>69.48959909108804</v>
      </c>
      <c r="BD19" s="73">
        <f t="shared" si="10"/>
        <v>92.65279878811738</v>
      </c>
      <c r="BE19" s="163">
        <v>14</v>
      </c>
      <c r="BF19">
        <v>18</v>
      </c>
    </row>
    <row r="20" spans="1:58" ht="15.75">
      <c r="A20" s="118" t="s">
        <v>13</v>
      </c>
      <c r="B20" s="66">
        <v>101</v>
      </c>
      <c r="C20" s="66">
        <v>147.6</v>
      </c>
      <c r="D20" s="66">
        <v>146.13861386138615</v>
      </c>
      <c r="E20" s="63">
        <v>10</v>
      </c>
      <c r="F20" s="66">
        <f t="shared" si="0"/>
        <v>14.613861386138614</v>
      </c>
      <c r="G20" s="63">
        <v>0</v>
      </c>
      <c r="H20" s="63">
        <v>0</v>
      </c>
      <c r="I20" s="66"/>
      <c r="J20" s="63"/>
      <c r="K20" s="66">
        <f t="shared" si="1"/>
        <v>0</v>
      </c>
      <c r="L20" s="66">
        <v>22</v>
      </c>
      <c r="M20" s="66">
        <v>26.2</v>
      </c>
      <c r="N20" s="66">
        <v>119.0909090909091</v>
      </c>
      <c r="O20" s="63">
        <v>8</v>
      </c>
      <c r="P20" s="66">
        <f t="shared" si="2"/>
        <v>9.527272727272727</v>
      </c>
      <c r="Q20" s="66">
        <v>0</v>
      </c>
      <c r="R20" s="66">
        <v>0</v>
      </c>
      <c r="S20" s="66"/>
      <c r="T20" s="284"/>
      <c r="U20" s="66">
        <f t="shared" si="3"/>
        <v>0</v>
      </c>
      <c r="V20" s="66">
        <v>2654</v>
      </c>
      <c r="W20" s="66">
        <v>2786</v>
      </c>
      <c r="X20" s="66">
        <v>104.97362471740767</v>
      </c>
      <c r="Y20" s="66">
        <v>10</v>
      </c>
      <c r="Z20" s="66">
        <f t="shared" si="4"/>
        <v>10.497362471740766</v>
      </c>
      <c r="AA20" s="66">
        <v>114</v>
      </c>
      <c r="AB20" s="66">
        <v>103</v>
      </c>
      <c r="AC20" s="66">
        <v>90.35087719298247</v>
      </c>
      <c r="AD20" s="61">
        <v>14</v>
      </c>
      <c r="AE20" s="73">
        <v>12</v>
      </c>
      <c r="AF20" s="72">
        <v>85.71428571428571</v>
      </c>
      <c r="AG20" s="17">
        <v>100</v>
      </c>
      <c r="AH20" s="67">
        <v>260</v>
      </c>
      <c r="AI20" s="67">
        <v>281.3</v>
      </c>
      <c r="AJ20" s="64">
        <f t="shared" si="5"/>
        <v>108.1923076923077</v>
      </c>
      <c r="AK20" s="63">
        <v>20</v>
      </c>
      <c r="AL20" s="64">
        <f t="shared" si="6"/>
        <v>21.638461538461538</v>
      </c>
      <c r="AM20" s="64">
        <v>6000</v>
      </c>
      <c r="AN20" s="64">
        <v>5488</v>
      </c>
      <c r="AO20" s="64">
        <f t="shared" si="7"/>
        <v>91.46666666666667</v>
      </c>
      <c r="AP20" s="64">
        <v>10</v>
      </c>
      <c r="AQ20" s="64">
        <f t="shared" si="11"/>
        <v>9.146666666666668</v>
      </c>
      <c r="AR20" s="64"/>
      <c r="AS20" s="64"/>
      <c r="AT20" s="64"/>
      <c r="AU20" s="64"/>
      <c r="AV20" s="64"/>
      <c r="AW20" s="64">
        <v>7</v>
      </c>
      <c r="AX20" s="64">
        <v>0</v>
      </c>
      <c r="AY20" s="64">
        <v>0</v>
      </c>
      <c r="AZ20" s="64">
        <v>5</v>
      </c>
      <c r="BA20" s="64">
        <f t="shared" si="12"/>
        <v>0</v>
      </c>
      <c r="BB20" s="73">
        <f t="shared" si="8"/>
        <v>63</v>
      </c>
      <c r="BC20" s="73">
        <f t="shared" si="9"/>
        <v>65.42362479028031</v>
      </c>
      <c r="BD20" s="73">
        <f t="shared" si="10"/>
        <v>103.84702347663541</v>
      </c>
      <c r="BE20" s="163">
        <v>17</v>
      </c>
      <c r="BF20">
        <v>9</v>
      </c>
    </row>
    <row r="21" spans="1:58" ht="15.75">
      <c r="A21" s="118" t="s">
        <v>14</v>
      </c>
      <c r="B21" s="66">
        <v>12</v>
      </c>
      <c r="C21" s="66">
        <v>14.1</v>
      </c>
      <c r="D21" s="66">
        <v>117.5</v>
      </c>
      <c r="E21" s="63">
        <v>10</v>
      </c>
      <c r="F21" s="66">
        <f t="shared" si="0"/>
        <v>11.75</v>
      </c>
      <c r="G21" s="63">
        <v>0</v>
      </c>
      <c r="H21" s="63">
        <v>0</v>
      </c>
      <c r="I21" s="66"/>
      <c r="J21" s="63"/>
      <c r="K21" s="66">
        <f t="shared" si="1"/>
        <v>0</v>
      </c>
      <c r="L21" s="66">
        <v>8.5</v>
      </c>
      <c r="M21" s="66">
        <v>8.6</v>
      </c>
      <c r="N21" s="66">
        <v>101.17647058823529</v>
      </c>
      <c r="O21" s="63">
        <v>8</v>
      </c>
      <c r="P21" s="66">
        <f t="shared" si="2"/>
        <v>8.094117647058823</v>
      </c>
      <c r="Q21" s="66">
        <v>0</v>
      </c>
      <c r="R21" s="66">
        <v>0</v>
      </c>
      <c r="S21" s="66"/>
      <c r="T21" s="284"/>
      <c r="U21" s="66">
        <f t="shared" si="3"/>
        <v>0</v>
      </c>
      <c r="V21" s="66">
        <v>855</v>
      </c>
      <c r="W21" s="66">
        <v>901.1</v>
      </c>
      <c r="X21" s="66">
        <v>105.39181286549709</v>
      </c>
      <c r="Y21" s="66">
        <v>10</v>
      </c>
      <c r="Z21" s="66">
        <f t="shared" si="4"/>
        <v>10.539181286549708</v>
      </c>
      <c r="AA21" s="66">
        <v>95</v>
      </c>
      <c r="AB21" s="66">
        <v>83.6</v>
      </c>
      <c r="AC21" s="66">
        <v>88</v>
      </c>
      <c r="AD21" s="61">
        <v>12</v>
      </c>
      <c r="AE21" s="73">
        <v>12</v>
      </c>
      <c r="AF21" s="72">
        <v>100</v>
      </c>
      <c r="AG21" s="17">
        <v>100.1101321585903</v>
      </c>
      <c r="AH21" s="67">
        <v>62.6</v>
      </c>
      <c r="AI21" s="67">
        <v>65.6</v>
      </c>
      <c r="AJ21" s="64">
        <f t="shared" si="5"/>
        <v>104.79233226837059</v>
      </c>
      <c r="AK21" s="63">
        <v>20</v>
      </c>
      <c r="AL21" s="64">
        <f t="shared" si="6"/>
        <v>20.95846645367412</v>
      </c>
      <c r="AM21" s="64">
        <v>400</v>
      </c>
      <c r="AN21" s="64">
        <v>210</v>
      </c>
      <c r="AO21" s="64">
        <f t="shared" si="7"/>
        <v>52.5</v>
      </c>
      <c r="AP21" s="64">
        <v>10</v>
      </c>
      <c r="AQ21" s="64">
        <f t="shared" si="11"/>
        <v>5.25</v>
      </c>
      <c r="AR21" s="64"/>
      <c r="AS21" s="64"/>
      <c r="AT21" s="64"/>
      <c r="AU21" s="64"/>
      <c r="AV21" s="64"/>
      <c r="AW21" s="64">
        <v>0</v>
      </c>
      <c r="AX21" s="64">
        <v>1</v>
      </c>
      <c r="AY21" s="64"/>
      <c r="AZ21" s="64"/>
      <c r="BA21" s="64">
        <f t="shared" si="12"/>
        <v>0</v>
      </c>
      <c r="BB21" s="73">
        <f t="shared" si="8"/>
        <v>58</v>
      </c>
      <c r="BC21" s="73">
        <f t="shared" si="9"/>
        <v>56.59176538728265</v>
      </c>
      <c r="BD21" s="73">
        <f t="shared" si="10"/>
        <v>97.57200928841836</v>
      </c>
      <c r="BE21" s="163">
        <v>20</v>
      </c>
      <c r="BF21">
        <v>16</v>
      </c>
    </row>
    <row r="22" spans="1:58" ht="15.75">
      <c r="A22" s="118" t="s">
        <v>15</v>
      </c>
      <c r="B22" s="66">
        <v>220</v>
      </c>
      <c r="C22" s="66">
        <v>226.6</v>
      </c>
      <c r="D22" s="66">
        <v>103</v>
      </c>
      <c r="E22" s="63">
        <v>10</v>
      </c>
      <c r="F22" s="66">
        <f t="shared" si="0"/>
        <v>10.3</v>
      </c>
      <c r="G22" s="63">
        <v>2682</v>
      </c>
      <c r="H22" s="63">
        <v>2500.8</v>
      </c>
      <c r="I22" s="66">
        <v>93.24384787472036</v>
      </c>
      <c r="J22" s="63">
        <v>10</v>
      </c>
      <c r="K22" s="66">
        <f t="shared" si="1"/>
        <v>9.324384787472036</v>
      </c>
      <c r="L22" s="66">
        <v>51</v>
      </c>
      <c r="M22" s="66">
        <v>59.7</v>
      </c>
      <c r="N22" s="66">
        <v>117.05882352941177</v>
      </c>
      <c r="O22" s="63">
        <v>8</v>
      </c>
      <c r="P22" s="66">
        <f t="shared" si="2"/>
        <v>9.364705882352942</v>
      </c>
      <c r="Q22" s="66">
        <v>296</v>
      </c>
      <c r="R22" s="66">
        <v>193.2</v>
      </c>
      <c r="S22" s="66">
        <v>65.27027027027027</v>
      </c>
      <c r="T22" s="284">
        <v>12</v>
      </c>
      <c r="U22" s="66">
        <f t="shared" si="3"/>
        <v>7.832432432432434</v>
      </c>
      <c r="V22" s="66">
        <v>10097</v>
      </c>
      <c r="W22" s="66">
        <v>10619.1</v>
      </c>
      <c r="X22" s="66">
        <v>105.17084282460137</v>
      </c>
      <c r="Y22" s="66">
        <v>10</v>
      </c>
      <c r="Z22" s="66">
        <f t="shared" si="4"/>
        <v>10.517084282460138</v>
      </c>
      <c r="AA22" s="66">
        <v>506</v>
      </c>
      <c r="AB22" s="66">
        <v>257.6</v>
      </c>
      <c r="AC22" s="66">
        <v>50.909090909090914</v>
      </c>
      <c r="AD22" s="61">
        <v>62</v>
      </c>
      <c r="AE22" s="73">
        <v>48.5</v>
      </c>
      <c r="AF22" s="72">
        <v>78.2258064516129</v>
      </c>
      <c r="AG22" s="17">
        <v>99.95906811747452</v>
      </c>
      <c r="AH22" s="67">
        <v>567.9</v>
      </c>
      <c r="AI22" s="67">
        <v>623.1</v>
      </c>
      <c r="AJ22" s="64">
        <f t="shared" si="5"/>
        <v>109.72002113048072</v>
      </c>
      <c r="AK22" s="63">
        <v>20</v>
      </c>
      <c r="AL22" s="64">
        <f t="shared" si="6"/>
        <v>21.944004226096144</v>
      </c>
      <c r="AM22" s="64">
        <v>9550</v>
      </c>
      <c r="AN22" s="64">
        <v>8575</v>
      </c>
      <c r="AO22" s="64">
        <f t="shared" si="7"/>
        <v>89.79057591623037</v>
      </c>
      <c r="AP22" s="64">
        <v>10</v>
      </c>
      <c r="AQ22" s="64">
        <f t="shared" si="11"/>
        <v>8.979057591623036</v>
      </c>
      <c r="AR22" s="64">
        <v>340</v>
      </c>
      <c r="AS22" s="64">
        <v>146</v>
      </c>
      <c r="AT22" s="64">
        <f>AS22/AR22*100</f>
        <v>42.94117647058823</v>
      </c>
      <c r="AU22" s="64">
        <v>5</v>
      </c>
      <c r="AV22" s="64">
        <f>AU22*AT22/100</f>
        <v>2.1470588235294117</v>
      </c>
      <c r="AW22" s="64">
        <v>22</v>
      </c>
      <c r="AX22" s="64">
        <v>35</v>
      </c>
      <c r="AY22" s="64">
        <v>159.0909090909091</v>
      </c>
      <c r="AZ22" s="64">
        <v>5</v>
      </c>
      <c r="BA22" s="64">
        <f t="shared" si="12"/>
        <v>7.954545454545455</v>
      </c>
      <c r="BB22" s="73">
        <f t="shared" si="8"/>
        <v>90</v>
      </c>
      <c r="BC22" s="73">
        <f t="shared" si="9"/>
        <v>88.3632734805116</v>
      </c>
      <c r="BD22" s="73">
        <f t="shared" si="10"/>
        <v>98.18141497834621</v>
      </c>
      <c r="BE22" s="163">
        <v>7</v>
      </c>
      <c r="BF22">
        <v>15</v>
      </c>
    </row>
    <row r="23" spans="1:58" ht="15.75">
      <c r="A23" s="118" t="s">
        <v>16</v>
      </c>
      <c r="B23" s="66">
        <v>97</v>
      </c>
      <c r="C23" s="66">
        <v>182.6</v>
      </c>
      <c r="D23" s="66">
        <v>188.24742268041237</v>
      </c>
      <c r="E23" s="63">
        <v>10</v>
      </c>
      <c r="F23" s="66">
        <f t="shared" si="0"/>
        <v>18.824742268041238</v>
      </c>
      <c r="G23" s="63">
        <v>0</v>
      </c>
      <c r="H23" s="63">
        <v>0</v>
      </c>
      <c r="I23" s="66"/>
      <c r="J23" s="63"/>
      <c r="K23" s="66">
        <f t="shared" si="1"/>
        <v>0</v>
      </c>
      <c r="L23" s="66">
        <v>22</v>
      </c>
      <c r="M23" s="66">
        <v>29.4</v>
      </c>
      <c r="N23" s="66">
        <v>133.63636363636363</v>
      </c>
      <c r="O23" s="63">
        <v>8</v>
      </c>
      <c r="P23" s="66">
        <f t="shared" si="2"/>
        <v>10.69090909090909</v>
      </c>
      <c r="Q23" s="66">
        <v>0</v>
      </c>
      <c r="R23" s="66">
        <v>0</v>
      </c>
      <c r="S23" s="66"/>
      <c r="T23" s="284"/>
      <c r="U23" s="66">
        <f t="shared" si="3"/>
        <v>0</v>
      </c>
      <c r="V23" s="66">
        <v>2654</v>
      </c>
      <c r="W23" s="66">
        <v>2795.5</v>
      </c>
      <c r="X23" s="66">
        <v>105.3315749811605</v>
      </c>
      <c r="Y23" s="66">
        <v>10</v>
      </c>
      <c r="Z23" s="66">
        <f t="shared" si="4"/>
        <v>10.533157498116049</v>
      </c>
      <c r="AA23" s="66">
        <v>78</v>
      </c>
      <c r="AB23" s="66">
        <v>67</v>
      </c>
      <c r="AC23" s="66">
        <v>85.8974358974359</v>
      </c>
      <c r="AD23" s="61">
        <v>10</v>
      </c>
      <c r="AE23" s="73">
        <v>10</v>
      </c>
      <c r="AF23" s="72">
        <v>100</v>
      </c>
      <c r="AG23" s="17">
        <v>100.09182736455465</v>
      </c>
      <c r="AH23" s="67">
        <v>92.6</v>
      </c>
      <c r="AI23" s="67">
        <v>97.5</v>
      </c>
      <c r="AJ23" s="64">
        <f t="shared" si="5"/>
        <v>105.2915766738661</v>
      </c>
      <c r="AK23" s="63">
        <v>20</v>
      </c>
      <c r="AL23" s="64">
        <f t="shared" si="6"/>
        <v>21.05831533477322</v>
      </c>
      <c r="AM23" s="64">
        <v>500</v>
      </c>
      <c r="AN23" s="64">
        <v>330</v>
      </c>
      <c r="AO23" s="64">
        <f t="shared" si="7"/>
        <v>66</v>
      </c>
      <c r="AP23" s="64">
        <v>10</v>
      </c>
      <c r="AQ23" s="64">
        <f t="shared" si="11"/>
        <v>6.6</v>
      </c>
      <c r="AR23" s="64"/>
      <c r="AS23" s="64">
        <v>95</v>
      </c>
      <c r="AT23" s="64"/>
      <c r="AU23" s="64">
        <v>5</v>
      </c>
      <c r="AV23" s="64"/>
      <c r="AW23" s="64">
        <v>5</v>
      </c>
      <c r="AX23" s="64">
        <v>0</v>
      </c>
      <c r="AY23" s="64">
        <v>0</v>
      </c>
      <c r="AZ23" s="64">
        <v>5</v>
      </c>
      <c r="BA23" s="64">
        <f t="shared" si="12"/>
        <v>0</v>
      </c>
      <c r="BB23" s="73">
        <f t="shared" si="8"/>
        <v>68</v>
      </c>
      <c r="BC23" s="73">
        <f t="shared" si="9"/>
        <v>67.7071241918396</v>
      </c>
      <c r="BD23" s="73">
        <f t="shared" si="10"/>
        <v>99.56930028211706</v>
      </c>
      <c r="BE23" s="163">
        <v>16</v>
      </c>
      <c r="BF23">
        <v>13</v>
      </c>
    </row>
    <row r="24" spans="1:58" ht="15.75">
      <c r="A24" s="118" t="s">
        <v>17</v>
      </c>
      <c r="B24" s="66">
        <v>66</v>
      </c>
      <c r="C24" s="66">
        <v>66.5</v>
      </c>
      <c r="D24" s="66">
        <v>100.75757575757575</v>
      </c>
      <c r="E24" s="63">
        <v>10</v>
      </c>
      <c r="F24" s="66">
        <f t="shared" si="0"/>
        <v>10.075757575757574</v>
      </c>
      <c r="G24" s="63">
        <v>920</v>
      </c>
      <c r="H24" s="63">
        <v>835</v>
      </c>
      <c r="I24" s="66">
        <v>90.76086956521739</v>
      </c>
      <c r="J24" s="63">
        <v>10</v>
      </c>
      <c r="K24" s="66">
        <f t="shared" si="1"/>
        <v>9.076086956521738</v>
      </c>
      <c r="L24" s="66">
        <v>22</v>
      </c>
      <c r="M24" s="66">
        <v>23.8</v>
      </c>
      <c r="N24" s="66">
        <v>108.18181818181817</v>
      </c>
      <c r="O24" s="63">
        <v>8</v>
      </c>
      <c r="P24" s="66">
        <f t="shared" si="2"/>
        <v>8.654545454545454</v>
      </c>
      <c r="Q24" s="66">
        <v>50</v>
      </c>
      <c r="R24" s="66">
        <v>27.5</v>
      </c>
      <c r="S24" s="66">
        <v>55</v>
      </c>
      <c r="T24" s="285">
        <v>12</v>
      </c>
      <c r="U24" s="66">
        <f t="shared" si="3"/>
        <v>6.6</v>
      </c>
      <c r="V24" s="66">
        <v>4533</v>
      </c>
      <c r="W24" s="66">
        <v>4772.4</v>
      </c>
      <c r="X24" s="66">
        <v>105.28127068166778</v>
      </c>
      <c r="Y24" s="66">
        <v>10</v>
      </c>
      <c r="Z24" s="66">
        <f t="shared" si="4"/>
        <v>10.528127068166777</v>
      </c>
      <c r="AA24" s="66">
        <v>88</v>
      </c>
      <c r="AB24" s="66">
        <v>104</v>
      </c>
      <c r="AC24" s="66">
        <v>118.18181818181819</v>
      </c>
      <c r="AD24" s="61">
        <v>11</v>
      </c>
      <c r="AE24" s="73">
        <v>10.6</v>
      </c>
      <c r="AF24" s="72">
        <v>96.36363636363636</v>
      </c>
      <c r="AG24" s="17">
        <v>101.3920029895366</v>
      </c>
      <c r="AH24" s="67">
        <v>380.2</v>
      </c>
      <c r="AI24" s="67">
        <v>402.7</v>
      </c>
      <c r="AJ24" s="64">
        <f t="shared" si="5"/>
        <v>105.91793792740663</v>
      </c>
      <c r="AK24" s="63">
        <v>20</v>
      </c>
      <c r="AL24" s="64">
        <f t="shared" si="6"/>
        <v>21.183587585481327</v>
      </c>
      <c r="AM24" s="64">
        <v>650</v>
      </c>
      <c r="AN24" s="64">
        <v>100</v>
      </c>
      <c r="AO24" s="64">
        <f t="shared" si="7"/>
        <v>15.384615384615385</v>
      </c>
      <c r="AP24" s="64">
        <v>10</v>
      </c>
      <c r="AQ24" s="64">
        <f t="shared" si="11"/>
        <v>1.5384615384615383</v>
      </c>
      <c r="AR24" s="64"/>
      <c r="AS24" s="64"/>
      <c r="AT24" s="64"/>
      <c r="AU24" s="64"/>
      <c r="AV24" s="64"/>
      <c r="AW24" s="64">
        <v>6</v>
      </c>
      <c r="AX24" s="64">
        <v>12</v>
      </c>
      <c r="AY24" s="64">
        <v>200</v>
      </c>
      <c r="AZ24" s="64">
        <v>5</v>
      </c>
      <c r="BA24" s="64">
        <f t="shared" si="12"/>
        <v>10</v>
      </c>
      <c r="BB24" s="73">
        <f t="shared" si="8"/>
        <v>85</v>
      </c>
      <c r="BC24" s="73">
        <f t="shared" si="9"/>
        <v>77.6565661789344</v>
      </c>
      <c r="BD24" s="73">
        <f t="shared" si="10"/>
        <v>91.360666092864</v>
      </c>
      <c r="BE24" s="163">
        <v>12</v>
      </c>
      <c r="BF24">
        <v>19</v>
      </c>
    </row>
    <row r="25" spans="1:58" ht="15.75">
      <c r="A25" s="118" t="s">
        <v>18</v>
      </c>
      <c r="B25" s="66">
        <v>29</v>
      </c>
      <c r="C25" s="66">
        <v>53.9</v>
      </c>
      <c r="D25" s="66">
        <v>185.86206896551724</v>
      </c>
      <c r="E25" s="63">
        <v>10</v>
      </c>
      <c r="F25" s="66">
        <f t="shared" si="0"/>
        <v>18.586206896551722</v>
      </c>
      <c r="G25" s="63">
        <v>0</v>
      </c>
      <c r="H25" s="63">
        <v>0</v>
      </c>
      <c r="I25" s="66"/>
      <c r="J25" s="63"/>
      <c r="K25" s="66">
        <f t="shared" si="1"/>
        <v>0</v>
      </c>
      <c r="L25" s="66">
        <v>7</v>
      </c>
      <c r="M25" s="66">
        <v>7.4</v>
      </c>
      <c r="N25" s="66">
        <v>105.71428571428572</v>
      </c>
      <c r="O25" s="63">
        <v>8</v>
      </c>
      <c r="P25" s="66">
        <f t="shared" si="2"/>
        <v>8.457142857142857</v>
      </c>
      <c r="Q25" s="66">
        <v>0</v>
      </c>
      <c r="R25" s="66">
        <v>0</v>
      </c>
      <c r="S25" s="66"/>
      <c r="T25" s="284"/>
      <c r="U25" s="66">
        <f t="shared" si="3"/>
        <v>0</v>
      </c>
      <c r="V25" s="66">
        <v>1477</v>
      </c>
      <c r="W25" s="66">
        <v>1544.7</v>
      </c>
      <c r="X25" s="66">
        <v>104.58361543669601</v>
      </c>
      <c r="Y25" s="66">
        <v>10</v>
      </c>
      <c r="Z25" s="66">
        <f t="shared" si="4"/>
        <v>10.4583615436696</v>
      </c>
      <c r="AA25" s="66">
        <v>67</v>
      </c>
      <c r="AB25" s="66">
        <v>70.3</v>
      </c>
      <c r="AC25" s="66">
        <v>104.92537313432835</v>
      </c>
      <c r="AD25" s="61">
        <v>8</v>
      </c>
      <c r="AE25" s="73">
        <v>9.9</v>
      </c>
      <c r="AF25" s="72">
        <v>123.75</v>
      </c>
      <c r="AG25" s="17">
        <v>100</v>
      </c>
      <c r="AH25" s="67">
        <v>119.6</v>
      </c>
      <c r="AI25" s="67">
        <v>125.9</v>
      </c>
      <c r="AJ25" s="64">
        <f t="shared" si="5"/>
        <v>105.26755852842811</v>
      </c>
      <c r="AK25" s="63">
        <v>20</v>
      </c>
      <c r="AL25" s="64">
        <f t="shared" si="6"/>
        <v>21.053511705685622</v>
      </c>
      <c r="AM25" s="64">
        <v>600</v>
      </c>
      <c r="AN25" s="64">
        <v>90</v>
      </c>
      <c r="AO25" s="64">
        <f t="shared" si="7"/>
        <v>15</v>
      </c>
      <c r="AP25" s="64">
        <v>10</v>
      </c>
      <c r="AQ25" s="64">
        <f t="shared" si="11"/>
        <v>1.5</v>
      </c>
      <c r="AR25" s="64"/>
      <c r="AS25" s="64"/>
      <c r="AT25" s="64"/>
      <c r="AU25" s="64"/>
      <c r="AV25" s="64"/>
      <c r="AW25" s="64">
        <v>0</v>
      </c>
      <c r="AX25" s="64">
        <v>0</v>
      </c>
      <c r="AY25" s="64"/>
      <c r="AZ25" s="64"/>
      <c r="BA25" s="64">
        <f t="shared" si="12"/>
        <v>0</v>
      </c>
      <c r="BB25" s="73">
        <f t="shared" si="8"/>
        <v>58</v>
      </c>
      <c r="BC25" s="73">
        <f t="shared" si="9"/>
        <v>60.055223003049804</v>
      </c>
      <c r="BD25" s="73">
        <f t="shared" si="10"/>
        <v>103.54348793629275</v>
      </c>
      <c r="BE25" s="163">
        <v>19</v>
      </c>
      <c r="BF25">
        <v>10</v>
      </c>
    </row>
    <row r="26" spans="1:58" ht="15.75">
      <c r="A26" s="118" t="s">
        <v>19</v>
      </c>
      <c r="B26" s="66">
        <v>53</v>
      </c>
      <c r="C26" s="66">
        <v>81.3</v>
      </c>
      <c r="D26" s="66">
        <v>153.39622641509433</v>
      </c>
      <c r="E26" s="63">
        <v>10</v>
      </c>
      <c r="F26" s="66">
        <f t="shared" si="0"/>
        <v>15.339622641509434</v>
      </c>
      <c r="G26" s="63">
        <v>0</v>
      </c>
      <c r="H26" s="63">
        <v>0</v>
      </c>
      <c r="I26" s="66"/>
      <c r="J26" s="63"/>
      <c r="K26" s="66">
        <f t="shared" si="1"/>
        <v>0</v>
      </c>
      <c r="L26" s="66">
        <v>12</v>
      </c>
      <c r="M26" s="66">
        <v>12</v>
      </c>
      <c r="N26" s="66">
        <v>100</v>
      </c>
      <c r="O26" s="63">
        <v>8</v>
      </c>
      <c r="P26" s="66">
        <f t="shared" si="2"/>
        <v>8</v>
      </c>
      <c r="Q26" s="66">
        <v>0</v>
      </c>
      <c r="R26" s="66">
        <v>0</v>
      </c>
      <c r="S26" s="66"/>
      <c r="T26" s="284"/>
      <c r="U26" s="66">
        <f t="shared" si="3"/>
        <v>0</v>
      </c>
      <c r="V26" s="66">
        <v>2894</v>
      </c>
      <c r="W26" s="66">
        <v>3039.1</v>
      </c>
      <c r="X26" s="66">
        <v>105.0138217000691</v>
      </c>
      <c r="Y26" s="66">
        <v>10</v>
      </c>
      <c r="Z26" s="66">
        <f t="shared" si="4"/>
        <v>10.50138217000691</v>
      </c>
      <c r="AA26" s="66">
        <v>109</v>
      </c>
      <c r="AB26" s="66">
        <v>120</v>
      </c>
      <c r="AC26" s="66">
        <v>110.09174311926606</v>
      </c>
      <c r="AD26" s="61">
        <v>13</v>
      </c>
      <c r="AE26" s="73">
        <v>14.5</v>
      </c>
      <c r="AF26" s="72">
        <v>111.53846153846155</v>
      </c>
      <c r="AG26" s="17">
        <v>100.04273504273505</v>
      </c>
      <c r="AH26" s="67">
        <v>174.9</v>
      </c>
      <c r="AI26" s="67">
        <v>184.3</v>
      </c>
      <c r="AJ26" s="64">
        <f t="shared" si="5"/>
        <v>105.37449971412236</v>
      </c>
      <c r="AK26" s="63">
        <v>20</v>
      </c>
      <c r="AL26" s="64">
        <f t="shared" si="6"/>
        <v>21.074899942824473</v>
      </c>
      <c r="AM26" s="64">
        <v>500</v>
      </c>
      <c r="AN26" s="64">
        <v>130</v>
      </c>
      <c r="AO26" s="64">
        <f t="shared" si="7"/>
        <v>26</v>
      </c>
      <c r="AP26" s="64">
        <v>10</v>
      </c>
      <c r="AQ26" s="64">
        <f t="shared" si="11"/>
        <v>2.6</v>
      </c>
      <c r="AR26" s="64"/>
      <c r="AS26" s="64"/>
      <c r="AT26" s="64"/>
      <c r="AU26" s="64"/>
      <c r="AV26" s="64"/>
      <c r="AW26" s="64">
        <v>2</v>
      </c>
      <c r="AX26" s="64">
        <v>2</v>
      </c>
      <c r="AY26" s="64">
        <v>100</v>
      </c>
      <c r="AZ26" s="64">
        <v>5</v>
      </c>
      <c r="BA26" s="64">
        <f t="shared" si="12"/>
        <v>5</v>
      </c>
      <c r="BB26" s="73">
        <f t="shared" si="8"/>
        <v>63</v>
      </c>
      <c r="BC26" s="73">
        <f t="shared" si="9"/>
        <v>62.515904754340816</v>
      </c>
      <c r="BD26" s="73">
        <f t="shared" si="10"/>
        <v>99.23159484816001</v>
      </c>
      <c r="BE26" s="163">
        <v>18</v>
      </c>
      <c r="BF26">
        <v>14</v>
      </c>
    </row>
    <row r="27" spans="1:58" ht="15.75">
      <c r="A27" s="118" t="s">
        <v>20</v>
      </c>
      <c r="B27" s="66">
        <v>211</v>
      </c>
      <c r="C27" s="66">
        <v>271.9</v>
      </c>
      <c r="D27" s="66">
        <v>128.86255924170615</v>
      </c>
      <c r="E27" s="63">
        <v>10</v>
      </c>
      <c r="F27" s="66">
        <f t="shared" si="0"/>
        <v>12.886255924170614</v>
      </c>
      <c r="G27" s="63">
        <v>687</v>
      </c>
      <c r="H27" s="63">
        <v>602.6</v>
      </c>
      <c r="I27" s="66">
        <v>87.71470160116449</v>
      </c>
      <c r="J27" s="63">
        <v>10</v>
      </c>
      <c r="K27" s="66">
        <f t="shared" si="1"/>
        <v>8.771470160116449</v>
      </c>
      <c r="L27" s="66">
        <v>61</v>
      </c>
      <c r="M27" s="66">
        <v>65.2</v>
      </c>
      <c r="N27" s="66">
        <v>106.88524590163935</v>
      </c>
      <c r="O27" s="63">
        <v>8</v>
      </c>
      <c r="P27" s="66">
        <f t="shared" si="2"/>
        <v>8.550819672131148</v>
      </c>
      <c r="Q27" s="66">
        <v>50</v>
      </c>
      <c r="R27" s="66">
        <v>66.2</v>
      </c>
      <c r="S27" s="66">
        <v>132.4</v>
      </c>
      <c r="T27" s="284">
        <v>12</v>
      </c>
      <c r="U27" s="66">
        <f t="shared" si="3"/>
        <v>15.888000000000002</v>
      </c>
      <c r="V27" s="66">
        <v>69931</v>
      </c>
      <c r="W27" s="66">
        <v>73703.8</v>
      </c>
      <c r="X27" s="66">
        <v>105.39503224607114</v>
      </c>
      <c r="Y27" s="66">
        <v>10</v>
      </c>
      <c r="Z27" s="66">
        <f t="shared" si="4"/>
        <v>10.539503224607115</v>
      </c>
      <c r="AA27" s="66">
        <v>1165</v>
      </c>
      <c r="AB27" s="66">
        <v>906.6</v>
      </c>
      <c r="AC27" s="66">
        <v>77.8197424892704</v>
      </c>
      <c r="AD27" s="61">
        <v>141</v>
      </c>
      <c r="AE27" s="73">
        <v>104.4</v>
      </c>
      <c r="AF27" s="72">
        <v>74.04255319148938</v>
      </c>
      <c r="AG27" s="17">
        <v>100</v>
      </c>
      <c r="AH27" s="67">
        <v>1937.9</v>
      </c>
      <c r="AI27" s="67">
        <v>2124.2</v>
      </c>
      <c r="AJ27" s="64">
        <f t="shared" si="5"/>
        <v>109.61349914856287</v>
      </c>
      <c r="AK27" s="63">
        <v>20</v>
      </c>
      <c r="AL27" s="64">
        <f t="shared" si="6"/>
        <v>21.922699829712574</v>
      </c>
      <c r="AM27" s="64">
        <v>11580</v>
      </c>
      <c r="AN27" s="64">
        <v>6748</v>
      </c>
      <c r="AO27" s="64">
        <f t="shared" si="7"/>
        <v>58.272884283246974</v>
      </c>
      <c r="AP27" s="64">
        <v>10</v>
      </c>
      <c r="AQ27" s="64">
        <f t="shared" si="11"/>
        <v>5.827288428324697</v>
      </c>
      <c r="AR27" s="64">
        <v>830</v>
      </c>
      <c r="AS27" s="64">
        <v>1437</v>
      </c>
      <c r="AT27" s="64">
        <f>AS27/AR27*100</f>
        <v>173.13253012048193</v>
      </c>
      <c r="AU27" s="64">
        <v>5</v>
      </c>
      <c r="AV27" s="64">
        <f>AU27*AT27/100</f>
        <v>8.656626506024097</v>
      </c>
      <c r="AW27" s="64">
        <v>23</v>
      </c>
      <c r="AX27" s="64">
        <v>40</v>
      </c>
      <c r="AY27" s="64">
        <v>173.91304347826087</v>
      </c>
      <c r="AZ27" s="64">
        <v>5</v>
      </c>
      <c r="BA27" s="64">
        <f t="shared" si="12"/>
        <v>8.695652173913043</v>
      </c>
      <c r="BB27" s="73">
        <f t="shared" si="8"/>
        <v>90</v>
      </c>
      <c r="BC27" s="73">
        <f t="shared" si="9"/>
        <v>101.73831591899973</v>
      </c>
      <c r="BD27" s="73">
        <f t="shared" si="10"/>
        <v>113.04257324333304</v>
      </c>
      <c r="BE27" s="163">
        <v>3</v>
      </c>
      <c r="BF27">
        <v>6</v>
      </c>
    </row>
    <row r="28" spans="1:58" ht="15.75">
      <c r="A28" s="118" t="s">
        <v>21</v>
      </c>
      <c r="B28" s="66">
        <v>190</v>
      </c>
      <c r="C28" s="66">
        <v>308.6</v>
      </c>
      <c r="D28" s="66">
        <v>162.42105263157896</v>
      </c>
      <c r="E28" s="63">
        <v>10</v>
      </c>
      <c r="F28" s="66">
        <f t="shared" si="0"/>
        <v>16.242105263157896</v>
      </c>
      <c r="G28" s="63">
        <v>0</v>
      </c>
      <c r="H28" s="63">
        <v>0</v>
      </c>
      <c r="I28" s="66"/>
      <c r="J28" s="63"/>
      <c r="K28" s="66">
        <f t="shared" si="1"/>
        <v>0</v>
      </c>
      <c r="L28" s="66">
        <v>33</v>
      </c>
      <c r="M28" s="66">
        <v>45.6</v>
      </c>
      <c r="N28" s="66">
        <v>138.1818181818182</v>
      </c>
      <c r="O28" s="63">
        <v>8</v>
      </c>
      <c r="P28" s="66">
        <f t="shared" si="2"/>
        <v>11.054545454545455</v>
      </c>
      <c r="Q28" s="66">
        <v>0</v>
      </c>
      <c r="R28" s="66">
        <v>0</v>
      </c>
      <c r="S28" s="66"/>
      <c r="T28" s="284"/>
      <c r="U28" s="66">
        <f t="shared" si="3"/>
        <v>0</v>
      </c>
      <c r="V28" s="66">
        <v>22784</v>
      </c>
      <c r="W28" s="66">
        <v>23958.4</v>
      </c>
      <c r="X28" s="66">
        <v>105.15449438202246</v>
      </c>
      <c r="Y28" s="66">
        <v>10</v>
      </c>
      <c r="Z28" s="66">
        <f t="shared" si="4"/>
        <v>10.515449438202246</v>
      </c>
      <c r="AA28" s="66">
        <v>724</v>
      </c>
      <c r="AB28" s="66">
        <v>926</v>
      </c>
      <c r="AC28" s="66">
        <v>127.90055248618783</v>
      </c>
      <c r="AD28" s="61">
        <v>88</v>
      </c>
      <c r="AE28" s="73">
        <v>111.5</v>
      </c>
      <c r="AF28" s="72">
        <v>126.70454545454545</v>
      </c>
      <c r="AG28" s="17">
        <v>100.6423982869379</v>
      </c>
      <c r="AH28" s="67">
        <v>956.8</v>
      </c>
      <c r="AI28" s="67">
        <v>987.8</v>
      </c>
      <c r="AJ28" s="64">
        <f t="shared" si="5"/>
        <v>103.23996655518395</v>
      </c>
      <c r="AK28" s="63">
        <v>20</v>
      </c>
      <c r="AL28" s="64">
        <f t="shared" si="6"/>
        <v>20.64799331103679</v>
      </c>
      <c r="AM28" s="64">
        <v>5095</v>
      </c>
      <c r="AN28" s="64">
        <v>2821</v>
      </c>
      <c r="AO28" s="64">
        <f t="shared" si="7"/>
        <v>55.368007850834154</v>
      </c>
      <c r="AP28" s="64">
        <v>10</v>
      </c>
      <c r="AQ28" s="64">
        <f t="shared" si="11"/>
        <v>5.5368007850834156</v>
      </c>
      <c r="AR28" s="64">
        <v>230</v>
      </c>
      <c r="AS28" s="64">
        <v>34</v>
      </c>
      <c r="AT28" s="64">
        <f>AS28/AR28*100</f>
        <v>14.782608695652174</v>
      </c>
      <c r="AU28" s="64">
        <v>5</v>
      </c>
      <c r="AV28" s="64">
        <f>AU28*AT28/100</f>
        <v>0.7391304347826088</v>
      </c>
      <c r="AW28" s="64">
        <v>21</v>
      </c>
      <c r="AX28" s="64">
        <v>15</v>
      </c>
      <c r="AY28" s="64">
        <v>71.42857142857143</v>
      </c>
      <c r="AZ28" s="64">
        <v>5</v>
      </c>
      <c r="BA28" s="64">
        <f t="shared" si="12"/>
        <v>3.5714285714285716</v>
      </c>
      <c r="BB28" s="73">
        <f t="shared" si="8"/>
        <v>68</v>
      </c>
      <c r="BC28" s="73">
        <f t="shared" si="9"/>
        <v>68.30745325823698</v>
      </c>
      <c r="BD28" s="73">
        <f t="shared" si="10"/>
        <v>100.45213714446615</v>
      </c>
      <c r="BE28" s="163">
        <v>15</v>
      </c>
      <c r="BF28">
        <v>12</v>
      </c>
    </row>
    <row r="29" spans="1:58" ht="15.75">
      <c r="A29" s="118" t="s">
        <v>22</v>
      </c>
      <c r="B29" s="66">
        <v>91</v>
      </c>
      <c r="C29" s="66">
        <v>111.5</v>
      </c>
      <c r="D29" s="66">
        <v>122.52747252747254</v>
      </c>
      <c r="E29" s="63">
        <v>10</v>
      </c>
      <c r="F29" s="66">
        <f t="shared" si="0"/>
        <v>12.252747252747254</v>
      </c>
      <c r="G29" s="63">
        <v>220</v>
      </c>
      <c r="H29" s="63">
        <v>151.1</v>
      </c>
      <c r="I29" s="66">
        <v>68.68181818181817</v>
      </c>
      <c r="J29" s="63">
        <v>10</v>
      </c>
      <c r="K29" s="66">
        <f t="shared" si="1"/>
        <v>6.868181818181817</v>
      </c>
      <c r="L29" s="66">
        <v>29</v>
      </c>
      <c r="M29" s="66">
        <v>38.4</v>
      </c>
      <c r="N29" s="66">
        <v>132.41379310344828</v>
      </c>
      <c r="O29" s="63">
        <v>8</v>
      </c>
      <c r="P29" s="66">
        <f t="shared" si="2"/>
        <v>10.593103448275862</v>
      </c>
      <c r="Q29" s="66">
        <v>6</v>
      </c>
      <c r="R29" s="66">
        <v>8.9</v>
      </c>
      <c r="S29" s="66">
        <v>148.33333333333334</v>
      </c>
      <c r="T29" s="284">
        <v>12</v>
      </c>
      <c r="U29" s="66">
        <f t="shared" si="3"/>
        <v>17.8</v>
      </c>
      <c r="V29" s="66">
        <v>6672</v>
      </c>
      <c r="W29" s="66">
        <v>7008.3</v>
      </c>
      <c r="X29" s="66">
        <v>105.0404676258993</v>
      </c>
      <c r="Y29" s="66">
        <v>10</v>
      </c>
      <c r="Z29" s="66">
        <f t="shared" si="4"/>
        <v>10.50404676258993</v>
      </c>
      <c r="AA29" s="66">
        <v>289</v>
      </c>
      <c r="AB29" s="66">
        <v>226.2</v>
      </c>
      <c r="AC29" s="66">
        <v>78.26989619377163</v>
      </c>
      <c r="AD29" s="61">
        <v>35</v>
      </c>
      <c r="AE29" s="73">
        <v>23.5</v>
      </c>
      <c r="AF29" s="72">
        <v>67.14285714285714</v>
      </c>
      <c r="AG29" s="17">
        <v>101.37741046831957</v>
      </c>
      <c r="AH29" s="67">
        <v>219.5</v>
      </c>
      <c r="AI29" s="67">
        <v>232.6</v>
      </c>
      <c r="AJ29" s="64">
        <f t="shared" si="5"/>
        <v>105.96810933940775</v>
      </c>
      <c r="AK29" s="63">
        <v>20</v>
      </c>
      <c r="AL29" s="64">
        <f t="shared" si="6"/>
        <v>21.193621867881546</v>
      </c>
      <c r="AM29" s="64">
        <v>1900</v>
      </c>
      <c r="AN29" s="64">
        <v>130</v>
      </c>
      <c r="AO29" s="64">
        <f t="shared" si="7"/>
        <v>6.842105263157896</v>
      </c>
      <c r="AP29" s="64">
        <v>10</v>
      </c>
      <c r="AQ29" s="64">
        <f t="shared" si="11"/>
        <v>0.6842105263157896</v>
      </c>
      <c r="AR29" s="64"/>
      <c r="AS29" s="64"/>
      <c r="AT29" s="64"/>
      <c r="AU29" s="64"/>
      <c r="AV29" s="64"/>
      <c r="AW29" s="64">
        <v>13</v>
      </c>
      <c r="AX29" s="64">
        <v>20</v>
      </c>
      <c r="AY29" s="64">
        <v>153.84615384615387</v>
      </c>
      <c r="AZ29" s="64">
        <v>5</v>
      </c>
      <c r="BA29" s="64">
        <f t="shared" si="12"/>
        <v>7.6923076923076925</v>
      </c>
      <c r="BB29" s="73">
        <f t="shared" si="8"/>
        <v>85</v>
      </c>
      <c r="BC29" s="73">
        <f t="shared" si="9"/>
        <v>87.58821936829989</v>
      </c>
      <c r="BD29" s="73">
        <f t="shared" si="10"/>
        <v>103.04496396270575</v>
      </c>
      <c r="BE29" s="163">
        <v>8</v>
      </c>
      <c r="BF29">
        <v>11</v>
      </c>
    </row>
    <row r="30" spans="1:57" ht="15">
      <c r="A30" s="286" t="s">
        <v>23</v>
      </c>
      <c r="B30" s="287">
        <f>SUM(B9:B29)</f>
        <v>2181</v>
      </c>
      <c r="C30" s="287">
        <f>SUM(C9:C29)</f>
        <v>3383.8</v>
      </c>
      <c r="D30" s="287">
        <v>155.14901421366346</v>
      </c>
      <c r="E30" s="287">
        <v>10</v>
      </c>
      <c r="F30" s="287">
        <f t="shared" si="0"/>
        <v>15.514901421366346</v>
      </c>
      <c r="G30" s="288">
        <f>SUM(G9:G29)</f>
        <v>11192</v>
      </c>
      <c r="H30" s="287">
        <f>SUM(H9:H29)</f>
        <v>10491.600000000002</v>
      </c>
      <c r="I30" s="287">
        <v>93.7419585418156</v>
      </c>
      <c r="J30" s="287">
        <v>10</v>
      </c>
      <c r="K30" s="287">
        <f t="shared" si="1"/>
        <v>9.374195854181561</v>
      </c>
      <c r="L30" s="287">
        <f>SUM(L9:L29)</f>
        <v>521</v>
      </c>
      <c r="M30" s="287">
        <f>SUM(M9:M29)</f>
        <v>626.9</v>
      </c>
      <c r="N30" s="287">
        <v>120.32629558541265</v>
      </c>
      <c r="O30" s="287">
        <v>8</v>
      </c>
      <c r="P30" s="287">
        <f t="shared" si="2"/>
        <v>9.626103646833013</v>
      </c>
      <c r="Q30" s="287">
        <f>SUM(Q9:Q29)</f>
        <v>4057</v>
      </c>
      <c r="R30" s="287">
        <f>SUM(R9:R29)</f>
        <v>3820.7999999999997</v>
      </c>
      <c r="S30" s="287">
        <v>94.17796401281736</v>
      </c>
      <c r="T30" s="289">
        <v>12</v>
      </c>
      <c r="U30" s="287">
        <f t="shared" si="3"/>
        <v>11.301355681538082</v>
      </c>
      <c r="V30" s="287">
        <f>SUM(V9:V29)</f>
        <v>375165</v>
      </c>
      <c r="W30" s="287">
        <f>SUM(W9:W29)</f>
        <v>398072.19999999995</v>
      </c>
      <c r="X30" s="287">
        <v>106.10590007063558</v>
      </c>
      <c r="Y30" s="287">
        <v>10</v>
      </c>
      <c r="Z30" s="287">
        <f t="shared" si="4"/>
        <v>10.610590007063559</v>
      </c>
      <c r="AA30" s="287">
        <f>SUM(AA9:AA29)</f>
        <v>9093</v>
      </c>
      <c r="AB30" s="287">
        <f>SUM(AB9:AB29)</f>
        <v>7993.240000000001</v>
      </c>
      <c r="AC30" s="287">
        <v>87.90542175299682</v>
      </c>
      <c r="AD30" s="290">
        <f>SUM(AD9:AD29)</f>
        <v>1105</v>
      </c>
      <c r="AE30" s="290">
        <f>SUM(AE9:AE29)</f>
        <v>858.8000000000001</v>
      </c>
      <c r="AF30" s="291">
        <v>77.71945701357467</v>
      </c>
      <c r="AG30" s="292">
        <v>100.69986274131173</v>
      </c>
      <c r="AH30" s="293">
        <f>SUM(AH9:AH29)</f>
        <v>11895.5</v>
      </c>
      <c r="AI30" s="293">
        <f>SUM(AI9:AI29)</f>
        <v>12720.800000000001</v>
      </c>
      <c r="AJ30" s="64">
        <f t="shared" si="5"/>
        <v>106.93791769997058</v>
      </c>
      <c r="AK30" s="287">
        <v>20</v>
      </c>
      <c r="AL30" s="293">
        <f t="shared" si="6"/>
        <v>21.387583539994115</v>
      </c>
      <c r="AM30" s="293">
        <f>SUM(AM9:AM29)</f>
        <v>61000</v>
      </c>
      <c r="AN30" s="293">
        <f>SUM(AN9:AN29)</f>
        <v>49766</v>
      </c>
      <c r="AO30" s="64">
        <f t="shared" si="7"/>
        <v>81.58360655737705</v>
      </c>
      <c r="AP30" s="293">
        <v>10</v>
      </c>
      <c r="AQ30" s="293">
        <f t="shared" si="11"/>
        <v>8.158360655737704</v>
      </c>
      <c r="AR30" s="293">
        <f>SUM(AR9:AR29)</f>
        <v>2500</v>
      </c>
      <c r="AS30" s="293">
        <f>SUM(AS9:AS29)</f>
        <v>2730</v>
      </c>
      <c r="AT30" s="293">
        <f>AS30/AR30*100</f>
        <v>109.2</v>
      </c>
      <c r="AU30" s="293">
        <v>5</v>
      </c>
      <c r="AV30" s="293">
        <f>AU30*AT30/100</f>
        <v>5.46</v>
      </c>
      <c r="AW30" s="293">
        <f>SUM(AW9:AW29)</f>
        <v>208</v>
      </c>
      <c r="AX30" s="293">
        <f>SUM(AX9:AX29)</f>
        <v>282</v>
      </c>
      <c r="AY30" s="293">
        <v>135.5769230769231</v>
      </c>
      <c r="AZ30" s="294">
        <v>5</v>
      </c>
      <c r="BA30" s="293">
        <f t="shared" si="12"/>
        <v>6.778846153846155</v>
      </c>
      <c r="BB30" s="73">
        <f t="shared" si="8"/>
        <v>90</v>
      </c>
      <c r="BC30" s="73">
        <f t="shared" si="9"/>
        <v>98.21193696056054</v>
      </c>
      <c r="BD30" s="295">
        <f t="shared" si="10"/>
        <v>109.12437440062281</v>
      </c>
      <c r="BE30" s="61"/>
    </row>
    <row r="31" spans="1:57" ht="15.75">
      <c r="A31" s="267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16"/>
      <c r="AI31" s="15"/>
      <c r="AJ31" s="17"/>
      <c r="AK31" s="25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73"/>
      <c r="BC31" s="73"/>
      <c r="BD31" s="61"/>
      <c r="BE31" s="61"/>
    </row>
    <row r="32" spans="1:57" ht="15.75">
      <c r="A32" s="267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16"/>
      <c r="AI32" s="16"/>
      <c r="AJ32" s="17"/>
      <c r="AK32" s="1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73"/>
      <c r="BC32" s="73"/>
      <c r="BD32" s="61"/>
      <c r="BE32" s="61"/>
    </row>
  </sheetData>
  <printOptions/>
  <pageMargins left="0.75" right="0.75" top="1" bottom="1" header="0.5" footer="0.5"/>
  <pageSetup horizontalDpi="600" verticalDpi="600" orientation="landscape" paperSize="9" scale="85" r:id="rId1"/>
  <colBreaks count="1" manualBreakCount="1">
    <brk id="4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B32"/>
  <sheetViews>
    <sheetView view="pageBreakPreview" zoomScaleNormal="60"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7" sqref="E7:E8"/>
    </sheetView>
  </sheetViews>
  <sheetFormatPr defaultColWidth="9.00390625" defaultRowHeight="12.75"/>
  <cols>
    <col min="1" max="1" width="22.00390625" style="27" customWidth="1"/>
    <col min="2" max="2" width="8.625" style="0" customWidth="1"/>
    <col min="3" max="3" width="8.75390625" style="0" customWidth="1"/>
    <col min="4" max="4" width="8.875" style="0" customWidth="1"/>
    <col min="5" max="7" width="8.25390625" style="0" customWidth="1"/>
    <col min="8" max="8" width="9.00390625" style="0" customWidth="1"/>
    <col min="9" max="9" width="9.875" style="0" customWidth="1"/>
    <col min="10" max="10" width="9.75390625" style="0" customWidth="1"/>
    <col min="11" max="11" width="9.00390625" style="0" customWidth="1"/>
    <col min="12" max="12" width="10.125" style="0" customWidth="1"/>
    <col min="13" max="13" width="9.00390625" style="0" customWidth="1"/>
    <col min="14" max="14" width="9.875" style="0" customWidth="1"/>
    <col min="15" max="15" width="8.00390625" style="0" customWidth="1"/>
    <col min="16" max="16" width="10.875" style="0" customWidth="1"/>
    <col min="17" max="17" width="10.25390625" style="0" customWidth="1"/>
    <col min="18" max="18" width="9.875" style="0" customWidth="1"/>
    <col min="19" max="19" width="9.625" style="0" customWidth="1"/>
    <col min="20" max="20" width="10.00390625" style="0" customWidth="1"/>
    <col min="21" max="21" width="10.00390625" style="0" bestFit="1" customWidth="1"/>
    <col min="23" max="23" width="8.00390625" style="0" customWidth="1"/>
    <col min="24" max="25" width="8.375" style="0" customWidth="1"/>
    <col min="26" max="26" width="12.875" style="0" customWidth="1"/>
    <col min="27" max="27" width="12.125" style="0" customWidth="1"/>
    <col min="28" max="28" width="8.375" style="0" customWidth="1"/>
    <col min="29" max="30" width="11.00390625" style="0" customWidth="1"/>
    <col min="31" max="31" width="10.25390625" style="0" customWidth="1"/>
    <col min="32" max="32" width="10.125" style="0" customWidth="1"/>
    <col min="33" max="33" width="10.125" style="0" bestFit="1" customWidth="1"/>
    <col min="34" max="34" width="10.125" style="0" customWidth="1"/>
    <col min="35" max="35" width="9.625" style="0" customWidth="1"/>
    <col min="36" max="36" width="8.125" style="0" customWidth="1"/>
    <col min="37" max="37" width="10.25390625" style="0" customWidth="1"/>
    <col min="38" max="38" width="10.375" style="0" customWidth="1"/>
    <col min="39" max="40" width="10.125" style="0" customWidth="1"/>
    <col min="41" max="41" width="8.00390625" style="0" customWidth="1"/>
    <col min="42" max="42" width="9.25390625" style="0" customWidth="1"/>
    <col min="43" max="43" width="10.25390625" style="0" customWidth="1"/>
    <col min="44" max="44" width="13.125" style="0" customWidth="1"/>
    <col min="45" max="45" width="12.875" style="0" customWidth="1"/>
    <col min="48" max="48" width="11.875" style="0" customWidth="1"/>
    <col min="49" max="49" width="12.625" style="0" customWidth="1"/>
    <col min="50" max="50" width="8.125" style="0" customWidth="1"/>
    <col min="51" max="51" width="9.75390625" style="0" customWidth="1"/>
    <col min="52" max="52" width="9.625" style="0" customWidth="1"/>
    <col min="59" max="59" width="12.375" style="0" customWidth="1"/>
    <col min="60" max="60" width="11.125" style="0" customWidth="1"/>
    <col min="63" max="63" width="10.75390625" style="0" customWidth="1"/>
    <col min="64" max="64" width="9.875" style="0" customWidth="1"/>
    <col min="70" max="70" width="11.625" style="0" bestFit="1" customWidth="1"/>
    <col min="76" max="76" width="11.25390625" style="0" customWidth="1"/>
    <col min="77" max="77" width="11.375" style="0" customWidth="1"/>
    <col min="79" max="79" width="11.125" style="0" customWidth="1"/>
  </cols>
  <sheetData>
    <row r="1" spans="9:62" ht="18">
      <c r="I1" s="20"/>
      <c r="J1" s="20"/>
      <c r="K1" s="20"/>
      <c r="L1" s="20"/>
      <c r="M1" s="20"/>
      <c r="N1" s="12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Z1" s="164"/>
      <c r="BA1" s="164"/>
      <c r="BB1" s="164"/>
      <c r="BC1" s="165" t="s">
        <v>38</v>
      </c>
      <c r="BD1" s="164"/>
      <c r="BF1" s="164"/>
      <c r="BG1" s="164"/>
      <c r="BH1" s="164"/>
      <c r="BI1" s="164"/>
      <c r="BJ1" s="164"/>
    </row>
    <row r="2" spans="9:62" ht="18">
      <c r="I2" s="12" t="s">
        <v>38</v>
      </c>
      <c r="J2" s="20"/>
      <c r="K2" s="20"/>
      <c r="L2" s="20"/>
      <c r="M2" s="20"/>
      <c r="N2" s="12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Z2" s="164"/>
      <c r="BA2" s="164"/>
      <c r="BB2" s="164"/>
      <c r="BC2" s="165"/>
      <c r="BD2" s="164"/>
      <c r="BF2" s="164"/>
      <c r="BG2" s="164"/>
      <c r="BH2" s="164"/>
      <c r="BI2" s="164"/>
      <c r="BJ2" s="164"/>
    </row>
    <row r="3" spans="9:63" ht="18">
      <c r="I3" s="12" t="s">
        <v>39</v>
      </c>
      <c r="J3" s="26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Z3" s="165" t="s">
        <v>39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22"/>
    </row>
    <row r="4" spans="9:63" ht="18">
      <c r="I4" s="12" t="s">
        <v>114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Z4" s="165" t="s">
        <v>115</v>
      </c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22"/>
    </row>
    <row r="5" spans="9:62" ht="18">
      <c r="I5" s="12"/>
      <c r="AZ5" s="167"/>
      <c r="BA5" s="164"/>
      <c r="BB5" s="164"/>
      <c r="BC5" s="164"/>
      <c r="BD5" s="164"/>
      <c r="BE5" s="164"/>
      <c r="BF5" s="164"/>
      <c r="BG5" s="164"/>
      <c r="BH5" s="164"/>
      <c r="BI5" s="164"/>
      <c r="BJ5" s="164"/>
    </row>
    <row r="6" spans="1:80" ht="12.75">
      <c r="A6" s="28" t="s">
        <v>0</v>
      </c>
      <c r="B6" s="1"/>
      <c r="C6" s="2" t="s">
        <v>28</v>
      </c>
      <c r="D6" s="2"/>
      <c r="E6" s="2"/>
      <c r="F6" s="2"/>
      <c r="G6" s="2"/>
      <c r="H6" s="3"/>
      <c r="I6" s="1"/>
      <c r="J6" s="2"/>
      <c r="K6" s="2" t="s">
        <v>29</v>
      </c>
      <c r="L6" s="2"/>
      <c r="M6" s="2"/>
      <c r="N6" s="2"/>
      <c r="O6" s="3"/>
      <c r="P6" s="2" t="s">
        <v>112</v>
      </c>
      <c r="Q6" s="2"/>
      <c r="R6" s="2"/>
      <c r="S6" s="2"/>
      <c r="T6" s="2"/>
      <c r="U6" s="2"/>
      <c r="V6" s="2"/>
      <c r="W6" s="1"/>
      <c r="X6" s="2"/>
      <c r="Y6" s="2" t="s">
        <v>30</v>
      </c>
      <c r="Z6" s="2"/>
      <c r="AA6" s="2"/>
      <c r="AB6" s="2"/>
      <c r="AC6" s="3"/>
      <c r="AD6" s="1"/>
      <c r="AE6" s="2"/>
      <c r="AF6" s="2" t="s">
        <v>31</v>
      </c>
      <c r="AG6" s="2"/>
      <c r="AH6" s="2"/>
      <c r="AI6" s="2"/>
      <c r="AJ6" s="3"/>
      <c r="AK6" s="2" t="s">
        <v>113</v>
      </c>
      <c r="AL6" s="2"/>
      <c r="AM6" s="2"/>
      <c r="AN6" s="2"/>
      <c r="AO6" s="2"/>
      <c r="AP6" s="2"/>
      <c r="AQ6" s="2"/>
      <c r="AR6" s="1"/>
      <c r="AS6" s="2"/>
      <c r="AT6" s="2" t="s">
        <v>32</v>
      </c>
      <c r="AU6" s="2"/>
      <c r="AV6" s="2"/>
      <c r="AW6" s="2"/>
      <c r="AX6" s="3"/>
      <c r="AY6" s="2"/>
      <c r="AZ6" s="2"/>
      <c r="BA6" s="2" t="s">
        <v>33</v>
      </c>
      <c r="BB6" s="2"/>
      <c r="BC6" s="2"/>
      <c r="BD6" s="2"/>
      <c r="BE6" s="3"/>
      <c r="BF6" s="4" t="s">
        <v>36</v>
      </c>
      <c r="BG6" s="1"/>
      <c r="BH6" s="2" t="s">
        <v>35</v>
      </c>
      <c r="BI6" s="2"/>
      <c r="BJ6" s="2"/>
      <c r="BK6" s="2"/>
      <c r="BL6" s="2"/>
      <c r="BM6" s="3"/>
      <c r="BN6" s="1"/>
      <c r="BO6" s="2" t="s">
        <v>116</v>
      </c>
      <c r="BP6" s="2"/>
      <c r="BQ6" s="2"/>
      <c r="BR6" s="2"/>
      <c r="BS6" s="1" t="s">
        <v>117</v>
      </c>
      <c r="BT6" s="2"/>
      <c r="BU6" s="2"/>
      <c r="BV6" s="2"/>
      <c r="BW6" s="2"/>
      <c r="BX6" s="1" t="s">
        <v>119</v>
      </c>
      <c r="BY6" s="2"/>
      <c r="BZ6" s="2"/>
      <c r="CA6" s="2"/>
      <c r="CB6" s="2"/>
    </row>
    <row r="7" spans="1:80" ht="12.75">
      <c r="A7" s="29" t="s">
        <v>1</v>
      </c>
      <c r="B7" s="4" t="s">
        <v>24</v>
      </c>
      <c r="C7" s="4" t="s">
        <v>26</v>
      </c>
      <c r="D7" s="4" t="s">
        <v>27</v>
      </c>
      <c r="E7" s="4" t="s">
        <v>111</v>
      </c>
      <c r="F7" s="4" t="s">
        <v>24</v>
      </c>
      <c r="G7" s="4" t="s">
        <v>26</v>
      </c>
      <c r="H7" s="4" t="s">
        <v>27</v>
      </c>
      <c r="I7" s="4" t="s">
        <v>24</v>
      </c>
      <c r="J7" s="4" t="s">
        <v>26</v>
      </c>
      <c r="K7" s="4" t="s">
        <v>27</v>
      </c>
      <c r="L7" s="4" t="s">
        <v>111</v>
      </c>
      <c r="M7" s="4" t="s">
        <v>24</v>
      </c>
      <c r="N7" s="4" t="s">
        <v>26</v>
      </c>
      <c r="O7" s="4" t="s">
        <v>27</v>
      </c>
      <c r="P7" s="4" t="s">
        <v>24</v>
      </c>
      <c r="Q7" s="4" t="s">
        <v>26</v>
      </c>
      <c r="R7" s="4" t="s">
        <v>27</v>
      </c>
      <c r="S7" s="4" t="s">
        <v>111</v>
      </c>
      <c r="T7" s="4" t="s">
        <v>24</v>
      </c>
      <c r="U7" s="4" t="s">
        <v>26</v>
      </c>
      <c r="V7" s="4" t="s">
        <v>27</v>
      </c>
      <c r="W7" s="4" t="s">
        <v>24</v>
      </c>
      <c r="X7" s="4" t="s">
        <v>26</v>
      </c>
      <c r="Y7" s="4" t="s">
        <v>27</v>
      </c>
      <c r="Z7" s="4" t="s">
        <v>111</v>
      </c>
      <c r="AA7" s="4" t="s">
        <v>24</v>
      </c>
      <c r="AB7" s="4" t="s">
        <v>26</v>
      </c>
      <c r="AC7" s="4" t="s">
        <v>27</v>
      </c>
      <c r="AD7" s="4" t="s">
        <v>24</v>
      </c>
      <c r="AE7" s="4" t="s">
        <v>26</v>
      </c>
      <c r="AF7" s="4" t="s">
        <v>27</v>
      </c>
      <c r="AG7" s="4" t="s">
        <v>111</v>
      </c>
      <c r="AH7" s="4" t="s">
        <v>24</v>
      </c>
      <c r="AI7" s="4" t="s">
        <v>26</v>
      </c>
      <c r="AJ7" s="4" t="s">
        <v>27</v>
      </c>
      <c r="AK7" s="4" t="s">
        <v>24</v>
      </c>
      <c r="AL7" s="4" t="s">
        <v>26</v>
      </c>
      <c r="AM7" s="4" t="s">
        <v>27</v>
      </c>
      <c r="AN7" s="4" t="s">
        <v>111</v>
      </c>
      <c r="AO7" s="4" t="s">
        <v>24</v>
      </c>
      <c r="AP7" s="4" t="s">
        <v>26</v>
      </c>
      <c r="AQ7" s="4" t="s">
        <v>27</v>
      </c>
      <c r="AR7" s="4" t="s">
        <v>24</v>
      </c>
      <c r="AS7" s="8" t="s">
        <v>26</v>
      </c>
      <c r="AT7" s="8" t="s">
        <v>27</v>
      </c>
      <c r="AU7" s="4" t="s">
        <v>111</v>
      </c>
      <c r="AV7" s="8" t="s">
        <v>24</v>
      </c>
      <c r="AW7" s="8" t="s">
        <v>26</v>
      </c>
      <c r="AX7" s="8" t="s">
        <v>27</v>
      </c>
      <c r="AY7" s="4" t="s">
        <v>24</v>
      </c>
      <c r="AZ7" s="4" t="s">
        <v>26</v>
      </c>
      <c r="BA7" s="4" t="s">
        <v>27</v>
      </c>
      <c r="BB7" s="4" t="s">
        <v>111</v>
      </c>
      <c r="BC7" s="4" t="s">
        <v>24</v>
      </c>
      <c r="BD7" s="4" t="s">
        <v>26</v>
      </c>
      <c r="BE7" s="4" t="s">
        <v>27</v>
      </c>
      <c r="BF7" s="8" t="s">
        <v>37</v>
      </c>
      <c r="BG7" s="8" t="s">
        <v>24</v>
      </c>
      <c r="BH7" s="8" t="s">
        <v>26</v>
      </c>
      <c r="BI7" s="8" t="s">
        <v>27</v>
      </c>
      <c r="BJ7" s="4" t="s">
        <v>111</v>
      </c>
      <c r="BK7" s="8" t="s">
        <v>24</v>
      </c>
      <c r="BL7" s="56" t="s">
        <v>26</v>
      </c>
      <c r="BM7" s="4" t="s">
        <v>27</v>
      </c>
      <c r="BN7" s="8" t="s">
        <v>24</v>
      </c>
      <c r="BO7" s="8" t="s">
        <v>26</v>
      </c>
      <c r="BP7" s="8" t="s">
        <v>27</v>
      </c>
      <c r="BQ7" s="56" t="s">
        <v>26</v>
      </c>
      <c r="BR7" s="8" t="s">
        <v>108</v>
      </c>
      <c r="BS7" s="8" t="s">
        <v>24</v>
      </c>
      <c r="BT7" s="8" t="s">
        <v>26</v>
      </c>
      <c r="BU7" s="8" t="s">
        <v>27</v>
      </c>
      <c r="BV7" s="56" t="s">
        <v>26</v>
      </c>
      <c r="BW7" s="8" t="s">
        <v>108</v>
      </c>
      <c r="BX7" s="8" t="s">
        <v>24</v>
      </c>
      <c r="BY7" s="8" t="s">
        <v>26</v>
      </c>
      <c r="BZ7" s="8" t="s">
        <v>27</v>
      </c>
      <c r="CA7" s="56" t="s">
        <v>26</v>
      </c>
      <c r="CB7" s="8" t="s">
        <v>108</v>
      </c>
    </row>
    <row r="8" spans="1:80" ht="12.75">
      <c r="A8" s="29"/>
      <c r="B8" s="5" t="s">
        <v>25</v>
      </c>
      <c r="C8" s="5" t="s">
        <v>25</v>
      </c>
      <c r="D8" s="5"/>
      <c r="E8" s="5" t="s">
        <v>109</v>
      </c>
      <c r="F8" s="5" t="s">
        <v>34</v>
      </c>
      <c r="G8" s="5" t="s">
        <v>34</v>
      </c>
      <c r="H8" s="5"/>
      <c r="I8" s="5" t="s">
        <v>25</v>
      </c>
      <c r="J8" s="5" t="s">
        <v>25</v>
      </c>
      <c r="K8" s="5"/>
      <c r="L8" s="5" t="s">
        <v>109</v>
      </c>
      <c r="M8" s="5" t="s">
        <v>34</v>
      </c>
      <c r="N8" s="5" t="s">
        <v>34</v>
      </c>
      <c r="O8" s="5"/>
      <c r="P8" s="5" t="s">
        <v>25</v>
      </c>
      <c r="Q8" s="5" t="s">
        <v>25</v>
      </c>
      <c r="R8" s="5"/>
      <c r="S8" s="5" t="s">
        <v>109</v>
      </c>
      <c r="T8" s="5" t="s">
        <v>34</v>
      </c>
      <c r="U8" s="5" t="s">
        <v>34</v>
      </c>
      <c r="V8" s="5"/>
      <c r="W8" s="5" t="s">
        <v>25</v>
      </c>
      <c r="X8" s="5" t="s">
        <v>25</v>
      </c>
      <c r="Y8" s="5"/>
      <c r="Z8" s="5" t="s">
        <v>109</v>
      </c>
      <c r="AA8" s="5" t="s">
        <v>34</v>
      </c>
      <c r="AB8" s="5" t="s">
        <v>34</v>
      </c>
      <c r="AC8" s="5"/>
      <c r="AD8" s="5" t="s">
        <v>25</v>
      </c>
      <c r="AE8" s="5" t="s">
        <v>25</v>
      </c>
      <c r="AF8" s="5"/>
      <c r="AG8" s="5" t="s">
        <v>109</v>
      </c>
      <c r="AH8" s="5" t="s">
        <v>34</v>
      </c>
      <c r="AI8" s="5" t="s">
        <v>34</v>
      </c>
      <c r="AJ8" s="5"/>
      <c r="AK8" s="5" t="s">
        <v>25</v>
      </c>
      <c r="AL8" s="5" t="s">
        <v>25</v>
      </c>
      <c r="AM8" s="5"/>
      <c r="AN8" s="5" t="s">
        <v>109</v>
      </c>
      <c r="AO8" s="5" t="s">
        <v>34</v>
      </c>
      <c r="AP8" s="5" t="s">
        <v>34</v>
      </c>
      <c r="AQ8" s="5"/>
      <c r="AR8" s="5" t="s">
        <v>25</v>
      </c>
      <c r="AS8" s="5" t="s">
        <v>25</v>
      </c>
      <c r="AT8" s="5"/>
      <c r="AU8" s="5" t="s">
        <v>109</v>
      </c>
      <c r="AV8" s="5" t="s">
        <v>34</v>
      </c>
      <c r="AW8" s="5" t="s">
        <v>34</v>
      </c>
      <c r="AX8" s="5"/>
      <c r="AY8" s="5" t="s">
        <v>25</v>
      </c>
      <c r="AZ8" s="5" t="s">
        <v>25</v>
      </c>
      <c r="BA8" s="5"/>
      <c r="BB8" s="5" t="s">
        <v>109</v>
      </c>
      <c r="BC8" s="5" t="s">
        <v>34</v>
      </c>
      <c r="BD8" s="5" t="s">
        <v>34</v>
      </c>
      <c r="BE8" s="5"/>
      <c r="BF8" s="5"/>
      <c r="BG8" s="5" t="s">
        <v>25</v>
      </c>
      <c r="BH8" s="5" t="s">
        <v>25</v>
      </c>
      <c r="BI8" s="5"/>
      <c r="BJ8" s="5" t="s">
        <v>109</v>
      </c>
      <c r="BK8" s="5" t="s">
        <v>34</v>
      </c>
      <c r="BL8" s="7" t="s">
        <v>34</v>
      </c>
      <c r="BM8" s="5"/>
      <c r="BN8" s="5" t="s">
        <v>25</v>
      </c>
      <c r="BO8" s="5" t="s">
        <v>25</v>
      </c>
      <c r="BP8" s="5"/>
      <c r="BQ8" s="7" t="s">
        <v>118</v>
      </c>
      <c r="BR8" s="5" t="s">
        <v>109</v>
      </c>
      <c r="BS8" s="5" t="s">
        <v>25</v>
      </c>
      <c r="BT8" s="5" t="s">
        <v>25</v>
      </c>
      <c r="BU8" s="5"/>
      <c r="BV8" s="7" t="s">
        <v>118</v>
      </c>
      <c r="BW8" s="5" t="s">
        <v>109</v>
      </c>
      <c r="BX8" s="5" t="s">
        <v>25</v>
      </c>
      <c r="BY8" s="5" t="s">
        <v>25</v>
      </c>
      <c r="BZ8" s="5"/>
      <c r="CA8" s="7" t="s">
        <v>118</v>
      </c>
      <c r="CB8" s="5" t="s">
        <v>109</v>
      </c>
    </row>
    <row r="9" spans="1:80" ht="18">
      <c r="A9" s="35" t="s">
        <v>2</v>
      </c>
      <c r="B9" s="36">
        <v>81</v>
      </c>
      <c r="C9" s="36">
        <v>135</v>
      </c>
      <c r="D9" s="36">
        <f>C9/B9*100</f>
        <v>166.66666666666669</v>
      </c>
      <c r="E9" s="36">
        <v>81.81818181818183</v>
      </c>
      <c r="F9" s="37">
        <v>27</v>
      </c>
      <c r="G9" s="36">
        <v>46.1</v>
      </c>
      <c r="H9" s="36">
        <f>G9/F9*100</f>
        <v>170.74074074074076</v>
      </c>
      <c r="I9" s="39">
        <v>122</v>
      </c>
      <c r="J9" s="40">
        <v>106.4</v>
      </c>
      <c r="K9" s="36">
        <f>J9/I9*100</f>
        <v>87.21311475409837</v>
      </c>
      <c r="L9" s="36">
        <v>63.258026159334136</v>
      </c>
      <c r="M9" s="39">
        <v>58</v>
      </c>
      <c r="N9" s="37">
        <v>46.8</v>
      </c>
      <c r="O9" s="36">
        <f>N9/M9*100</f>
        <v>80.6896551724138</v>
      </c>
      <c r="P9" s="36">
        <f>B9+I9</f>
        <v>203</v>
      </c>
      <c r="Q9" s="36">
        <f>C9+J9</f>
        <v>241.4</v>
      </c>
      <c r="R9" s="36">
        <f>Q9/P9*100</f>
        <v>118.91625615763547</v>
      </c>
      <c r="S9" s="36">
        <v>72.44897959183673</v>
      </c>
      <c r="T9" s="36">
        <f>F9+M9</f>
        <v>85</v>
      </c>
      <c r="U9" s="36">
        <f>G9+N9</f>
        <v>92.9</v>
      </c>
      <c r="V9" s="36">
        <f>U9/T9*100</f>
        <v>109.29411764705883</v>
      </c>
      <c r="W9" s="36">
        <v>13</v>
      </c>
      <c r="X9" s="36">
        <v>32.3</v>
      </c>
      <c r="Y9" s="37">
        <f>X9/W9*100</f>
        <v>248.46153846153842</v>
      </c>
      <c r="Z9" s="36">
        <v>150.23255813953486</v>
      </c>
      <c r="AA9" s="37">
        <v>5</v>
      </c>
      <c r="AB9" s="37">
        <v>14.6</v>
      </c>
      <c r="AC9" s="36">
        <f>AB9/AA9*100</f>
        <v>292</v>
      </c>
      <c r="AD9" s="36">
        <v>7</v>
      </c>
      <c r="AE9" s="36">
        <v>2.4</v>
      </c>
      <c r="AF9" s="36">
        <f>AE9/AD9*100</f>
        <v>34.285714285714285</v>
      </c>
      <c r="AG9" s="36">
        <v>77.41935483870968</v>
      </c>
      <c r="AH9" s="38">
        <v>2</v>
      </c>
      <c r="AI9" s="36">
        <v>0.2</v>
      </c>
      <c r="AJ9" s="36">
        <f>AI9/AH9*100</f>
        <v>10</v>
      </c>
      <c r="AK9" s="36">
        <f>W9+AD9</f>
        <v>20</v>
      </c>
      <c r="AL9" s="36">
        <f>X9+AE9</f>
        <v>34.699999999999996</v>
      </c>
      <c r="AM9" s="36">
        <f>AL9/AK9*100</f>
        <v>173.5</v>
      </c>
      <c r="AN9" s="36">
        <v>141.05691056910567</v>
      </c>
      <c r="AO9" s="36">
        <f>AA9+AH9</f>
        <v>7</v>
      </c>
      <c r="AP9" s="36">
        <f>AB9+AI9</f>
        <v>14.799999999999999</v>
      </c>
      <c r="AQ9" s="36">
        <f>AP9/AO9*100</f>
        <v>211.42857142857144</v>
      </c>
      <c r="AR9" s="36">
        <v>31027</v>
      </c>
      <c r="AS9" s="36">
        <v>31824.8</v>
      </c>
      <c r="AT9" s="36">
        <f>AS9/AR9*100</f>
        <v>102.57130886002514</v>
      </c>
      <c r="AU9" s="36">
        <v>98.84786454030377</v>
      </c>
      <c r="AV9" s="36">
        <v>11722</v>
      </c>
      <c r="AW9" s="36">
        <v>12055.8</v>
      </c>
      <c r="AX9" s="36">
        <f>AW9/AV9*100</f>
        <v>102.84763692202694</v>
      </c>
      <c r="AY9" s="36">
        <v>898</v>
      </c>
      <c r="AZ9" s="36">
        <v>980.9</v>
      </c>
      <c r="BA9" s="36">
        <f>AZ9/AY9*100</f>
        <v>109.2316258351893</v>
      </c>
      <c r="BB9" s="36">
        <v>120.74101427868047</v>
      </c>
      <c r="BC9" s="77">
        <v>310</v>
      </c>
      <c r="BD9" s="82">
        <v>324.2</v>
      </c>
      <c r="BE9" s="120">
        <f>BD9/BC9*100</f>
        <v>104.5806451612903</v>
      </c>
      <c r="BF9" s="40">
        <v>100.37059913526869</v>
      </c>
      <c r="BG9" s="41">
        <v>1308.6</v>
      </c>
      <c r="BH9" s="41">
        <v>1374</v>
      </c>
      <c r="BI9" s="42">
        <f>BH9/BG9*100</f>
        <v>104.99770747363596</v>
      </c>
      <c r="BJ9" s="42">
        <v>135.9722909450767</v>
      </c>
      <c r="BK9" s="41">
        <v>513.8</v>
      </c>
      <c r="BL9" s="41">
        <v>545.1</v>
      </c>
      <c r="BM9" s="82">
        <f>BL9/BK9*100</f>
        <v>106.09186453873103</v>
      </c>
      <c r="BN9" s="41">
        <v>3</v>
      </c>
      <c r="BO9" s="41">
        <v>11</v>
      </c>
      <c r="BP9" s="42">
        <f>BO9/BN9*100</f>
        <v>366.66666666666663</v>
      </c>
      <c r="BQ9" s="42">
        <v>8</v>
      </c>
      <c r="BR9" s="41">
        <f>BO9/BQ9*100</f>
        <v>137.5</v>
      </c>
      <c r="BS9" s="41">
        <v>140</v>
      </c>
      <c r="BT9" s="41">
        <v>161</v>
      </c>
      <c r="BU9" s="42">
        <f>BT9/BS9*100</f>
        <v>114.99999999999999</v>
      </c>
      <c r="BV9" s="42">
        <v>231</v>
      </c>
      <c r="BW9" s="41">
        <f>BT9/BV9*100</f>
        <v>69.6969696969697</v>
      </c>
      <c r="BX9" s="41">
        <v>4200</v>
      </c>
      <c r="BY9" s="41">
        <v>4730</v>
      </c>
      <c r="BZ9" s="42">
        <f>BY9/BX9*100</f>
        <v>112.61904761904762</v>
      </c>
      <c r="CA9" s="42">
        <v>2197</v>
      </c>
      <c r="CB9" s="41">
        <f>BY9/CA9*100</f>
        <v>215.29358215748746</v>
      </c>
    </row>
    <row r="10" spans="1:80" ht="18">
      <c r="A10" s="35" t="s">
        <v>3</v>
      </c>
      <c r="B10" s="36">
        <v>51</v>
      </c>
      <c r="C10" s="36">
        <v>107.5</v>
      </c>
      <c r="D10" s="36">
        <f aca="true" t="shared" si="0" ref="D10:D30">C10/B10*100</f>
        <v>210.7843137254902</v>
      </c>
      <c r="E10" s="36">
        <v>96.75967596759676</v>
      </c>
      <c r="F10" s="37">
        <v>20</v>
      </c>
      <c r="G10" s="36">
        <v>40.6</v>
      </c>
      <c r="H10" s="36">
        <f aca="true" t="shared" si="1" ref="H10:H30">G10/F10*100</f>
        <v>203.00000000000003</v>
      </c>
      <c r="I10" s="39">
        <v>188</v>
      </c>
      <c r="J10" s="40">
        <v>191.8</v>
      </c>
      <c r="K10" s="36">
        <f aca="true" t="shared" si="2" ref="K10:K30">J10/I10*100</f>
        <v>102.0212765957447</v>
      </c>
      <c r="L10" s="36">
        <v>63.00919842312748</v>
      </c>
      <c r="M10" s="39">
        <v>71</v>
      </c>
      <c r="N10" s="37">
        <v>81.6</v>
      </c>
      <c r="O10" s="36">
        <f aca="true" t="shared" si="3" ref="O10:O30">N10/M10*100</f>
        <v>114.92957746478874</v>
      </c>
      <c r="P10" s="36">
        <f aca="true" t="shared" si="4" ref="P10:P29">B10+I10</f>
        <v>239</v>
      </c>
      <c r="Q10" s="36">
        <f aca="true" t="shared" si="5" ref="Q10:Q29">C10+J10</f>
        <v>299.3</v>
      </c>
      <c r="R10" s="36">
        <f aca="true" t="shared" si="6" ref="R10:R30">Q10/P10*100</f>
        <v>125.23012552301256</v>
      </c>
      <c r="S10" s="36">
        <v>72.03369434416366</v>
      </c>
      <c r="T10" s="36">
        <f aca="true" t="shared" si="7" ref="T10:T29">F10+M10</f>
        <v>91</v>
      </c>
      <c r="U10" s="36">
        <f aca="true" t="shared" si="8" ref="U10:U29">G10+N10</f>
        <v>122.19999999999999</v>
      </c>
      <c r="V10" s="36">
        <f aca="true" t="shared" si="9" ref="V10:V30">U10/T10*100</f>
        <v>134.28571428571428</v>
      </c>
      <c r="W10" s="36">
        <v>6</v>
      </c>
      <c r="X10" s="36">
        <v>32.5</v>
      </c>
      <c r="Y10" s="37">
        <f aca="true" t="shared" si="10" ref="Y10:Y30">X10/W10*100</f>
        <v>541.6666666666667</v>
      </c>
      <c r="Z10" s="36">
        <v>4642.857142857143</v>
      </c>
      <c r="AA10" s="37">
        <v>2</v>
      </c>
      <c r="AB10" s="37">
        <v>12.2</v>
      </c>
      <c r="AC10" s="36">
        <f aca="true" t="shared" si="11" ref="AC10:AC30">AB10/AA10*100</f>
        <v>610</v>
      </c>
      <c r="AD10" s="36">
        <v>27</v>
      </c>
      <c r="AE10" s="36">
        <v>9.9</v>
      </c>
      <c r="AF10" s="36">
        <f aca="true" t="shared" si="12" ref="AF10:AF30">AE10/AD10*100</f>
        <v>36.66666666666667</v>
      </c>
      <c r="AG10" s="36">
        <v>30.27522935779816</v>
      </c>
      <c r="AH10" s="38">
        <v>7</v>
      </c>
      <c r="AI10" s="36">
        <v>5.7</v>
      </c>
      <c r="AJ10" s="36">
        <f aca="true" t="shared" si="13" ref="AJ10:AJ30">AI10/AH10*100</f>
        <v>81.42857142857143</v>
      </c>
      <c r="AK10" s="36">
        <f aca="true" t="shared" si="14" ref="AK10:AK29">W10+AD10</f>
        <v>33</v>
      </c>
      <c r="AL10" s="36">
        <f aca="true" t="shared" si="15" ref="AL10:AL29">X10+AE10</f>
        <v>42.4</v>
      </c>
      <c r="AM10" s="36">
        <f aca="true" t="shared" si="16" ref="AM10:AM30">AL10/AK10*100</f>
        <v>128.4848484848485</v>
      </c>
      <c r="AN10" s="36">
        <v>126.94610778443112</v>
      </c>
      <c r="AO10" s="36">
        <f aca="true" t="shared" si="17" ref="AO10:AO29">AA10+AH10</f>
        <v>9</v>
      </c>
      <c r="AP10" s="36">
        <f aca="true" t="shared" si="18" ref="AP10:AP29">AB10+AI10</f>
        <v>17.9</v>
      </c>
      <c r="AQ10" s="36">
        <f aca="true" t="shared" si="19" ref="AQ10:AQ30">AP10/AO10*100</f>
        <v>198.88888888888886</v>
      </c>
      <c r="AR10" s="36">
        <v>3037</v>
      </c>
      <c r="AS10" s="36">
        <v>3049.3</v>
      </c>
      <c r="AT10" s="36">
        <f aca="true" t="shared" si="20" ref="AT10:AT30">AS10/AR10*100</f>
        <v>100.40500493908462</v>
      </c>
      <c r="AU10" s="36">
        <v>99.14343557114435</v>
      </c>
      <c r="AV10" s="36">
        <v>1139</v>
      </c>
      <c r="AW10" s="36">
        <v>1149</v>
      </c>
      <c r="AX10" s="36">
        <f aca="true" t="shared" si="21" ref="AX10:AX30">AW10/AV10*100</f>
        <v>100.87796312554873</v>
      </c>
      <c r="AY10" s="36">
        <v>103</v>
      </c>
      <c r="AZ10" s="36">
        <v>127.2</v>
      </c>
      <c r="BA10" s="36">
        <f aca="true" t="shared" si="22" ref="BA10:BA30">AZ10/AY10*100</f>
        <v>123.49514563106796</v>
      </c>
      <c r="BB10" s="36">
        <v>200.6309148264984</v>
      </c>
      <c r="BC10" s="77">
        <v>38</v>
      </c>
      <c r="BD10" s="82">
        <v>35.8</v>
      </c>
      <c r="BE10" s="120">
        <f aca="true" t="shared" si="23" ref="BE10:BE30">BD10/BC10*100</f>
        <v>94.21052631578947</v>
      </c>
      <c r="BF10" s="40">
        <v>100.09811135638951</v>
      </c>
      <c r="BG10" s="41">
        <v>142.4</v>
      </c>
      <c r="BH10" s="41">
        <v>150</v>
      </c>
      <c r="BI10" s="42">
        <f aca="true" t="shared" si="24" ref="BI10:BI32">BH10/BG10*100</f>
        <v>105.33707865168537</v>
      </c>
      <c r="BJ10" s="42">
        <v>160.08537886872998</v>
      </c>
      <c r="BK10" s="37">
        <v>80.2</v>
      </c>
      <c r="BL10" s="37">
        <v>85.1</v>
      </c>
      <c r="BM10" s="82">
        <f aca="true" t="shared" si="25" ref="BM10:BM32">BL10/BK10*100</f>
        <v>106.10972568578552</v>
      </c>
      <c r="BN10" s="41">
        <v>4</v>
      </c>
      <c r="BO10" s="41">
        <v>32</v>
      </c>
      <c r="BP10" s="42">
        <f aca="true" t="shared" si="26" ref="BP10:BP30">BO10/BN10*100</f>
        <v>800</v>
      </c>
      <c r="BQ10" s="42"/>
      <c r="BR10" s="41"/>
      <c r="BS10" s="41"/>
      <c r="BT10" s="41"/>
      <c r="BU10" s="42"/>
      <c r="BV10" s="42"/>
      <c r="BW10" s="41"/>
      <c r="BX10" s="41">
        <v>576</v>
      </c>
      <c r="BY10" s="41">
        <v>350</v>
      </c>
      <c r="BZ10" s="42">
        <f aca="true" t="shared" si="27" ref="BZ10:BZ30">BY10/BX10*100</f>
        <v>60.763888888888886</v>
      </c>
      <c r="CA10" s="42">
        <v>300</v>
      </c>
      <c r="CB10" s="41">
        <f aca="true" t="shared" si="28" ref="CB10:CB30">BY10/CA10*100</f>
        <v>116.66666666666667</v>
      </c>
    </row>
    <row r="11" spans="1:80" ht="18">
      <c r="A11" s="35" t="s">
        <v>4</v>
      </c>
      <c r="B11" s="36">
        <v>9</v>
      </c>
      <c r="C11" s="36">
        <v>18.5</v>
      </c>
      <c r="D11" s="36">
        <f t="shared" si="0"/>
        <v>205.55555555555554</v>
      </c>
      <c r="E11" s="36">
        <v>123.33333333333334</v>
      </c>
      <c r="F11" s="37">
        <v>4</v>
      </c>
      <c r="G11" s="36">
        <v>6.8</v>
      </c>
      <c r="H11" s="36"/>
      <c r="I11" s="39">
        <v>0</v>
      </c>
      <c r="J11" s="40">
        <v>0</v>
      </c>
      <c r="K11" s="36"/>
      <c r="L11" s="36"/>
      <c r="M11" s="39"/>
      <c r="N11" s="37"/>
      <c r="O11" s="36"/>
      <c r="P11" s="36">
        <f t="shared" si="4"/>
        <v>9</v>
      </c>
      <c r="Q11" s="36">
        <f t="shared" si="5"/>
        <v>18.5</v>
      </c>
      <c r="R11" s="36">
        <f t="shared" si="6"/>
        <v>205.55555555555554</v>
      </c>
      <c r="S11" s="36">
        <v>123.33333333333334</v>
      </c>
      <c r="T11" s="36">
        <f t="shared" si="7"/>
        <v>4</v>
      </c>
      <c r="U11" s="36">
        <f t="shared" si="8"/>
        <v>6.8</v>
      </c>
      <c r="V11" s="36">
        <f t="shared" si="9"/>
        <v>170</v>
      </c>
      <c r="W11" s="36">
        <v>4</v>
      </c>
      <c r="X11" s="36">
        <v>2</v>
      </c>
      <c r="Y11" s="37">
        <f t="shared" si="10"/>
        <v>50</v>
      </c>
      <c r="Z11" s="36">
        <v>28.169014084507044</v>
      </c>
      <c r="AA11" s="37">
        <v>1</v>
      </c>
      <c r="AB11" s="37">
        <v>0</v>
      </c>
      <c r="AC11" s="36">
        <f t="shared" si="11"/>
        <v>0</v>
      </c>
      <c r="AD11" s="36">
        <v>0</v>
      </c>
      <c r="AE11" s="36">
        <v>0</v>
      </c>
      <c r="AF11" s="36"/>
      <c r="AG11" s="36"/>
      <c r="AH11" s="38"/>
      <c r="AI11" s="36"/>
      <c r="AJ11" s="36"/>
      <c r="AK11" s="36">
        <f t="shared" si="14"/>
        <v>4</v>
      </c>
      <c r="AL11" s="36">
        <f t="shared" si="15"/>
        <v>2</v>
      </c>
      <c r="AM11" s="36">
        <f t="shared" si="16"/>
        <v>50</v>
      </c>
      <c r="AN11" s="36">
        <v>28.169014084507044</v>
      </c>
      <c r="AO11" s="36">
        <f t="shared" si="17"/>
        <v>1</v>
      </c>
      <c r="AP11" s="36">
        <f t="shared" si="18"/>
        <v>0</v>
      </c>
      <c r="AQ11" s="36">
        <f t="shared" si="19"/>
        <v>0</v>
      </c>
      <c r="AR11" s="36">
        <v>489</v>
      </c>
      <c r="AS11" s="36">
        <v>489.4</v>
      </c>
      <c r="AT11" s="36">
        <f t="shared" si="20"/>
        <v>100.08179959100202</v>
      </c>
      <c r="AU11" s="36">
        <v>92.76406901495096</v>
      </c>
      <c r="AV11" s="36">
        <v>193</v>
      </c>
      <c r="AW11" s="36">
        <v>193.1</v>
      </c>
      <c r="AX11" s="36">
        <f t="shared" si="21"/>
        <v>100.05181347150258</v>
      </c>
      <c r="AY11" s="36">
        <v>19</v>
      </c>
      <c r="AZ11" s="36">
        <v>21</v>
      </c>
      <c r="BA11" s="36">
        <f t="shared" si="22"/>
        <v>110.5263157894737</v>
      </c>
      <c r="BB11" s="36">
        <v>150</v>
      </c>
      <c r="BC11" s="77">
        <v>7</v>
      </c>
      <c r="BD11" s="82">
        <v>9</v>
      </c>
      <c r="BE11" s="120">
        <f t="shared" si="23"/>
        <v>128.57142857142858</v>
      </c>
      <c r="BF11" s="40">
        <v>97.226173541963</v>
      </c>
      <c r="BG11" s="41">
        <v>25.4</v>
      </c>
      <c r="BH11" s="41">
        <v>26</v>
      </c>
      <c r="BI11" s="42">
        <f t="shared" si="24"/>
        <v>102.36220472440945</v>
      </c>
      <c r="BJ11" s="42">
        <v>152.94117647058823</v>
      </c>
      <c r="BK11" s="37">
        <v>6.8</v>
      </c>
      <c r="BL11" s="37">
        <v>6.8</v>
      </c>
      <c r="BM11" s="82">
        <f t="shared" si="25"/>
        <v>100</v>
      </c>
      <c r="BN11" s="41">
        <v>1</v>
      </c>
      <c r="BO11" s="41"/>
      <c r="BP11" s="42">
        <f t="shared" si="26"/>
        <v>0</v>
      </c>
      <c r="BQ11" s="42"/>
      <c r="BR11" s="41"/>
      <c r="BS11" s="41"/>
      <c r="BT11" s="41"/>
      <c r="BU11" s="42"/>
      <c r="BV11" s="42"/>
      <c r="BW11" s="41"/>
      <c r="BX11" s="41">
        <v>50</v>
      </c>
      <c r="BY11" s="41">
        <v>50</v>
      </c>
      <c r="BZ11" s="42">
        <f t="shared" si="27"/>
        <v>100</v>
      </c>
      <c r="CA11" s="42"/>
      <c r="CB11" s="41"/>
    </row>
    <row r="12" spans="1:80" ht="18">
      <c r="A12" s="35" t="s">
        <v>5</v>
      </c>
      <c r="B12" s="36">
        <v>19</v>
      </c>
      <c r="C12" s="36">
        <v>43.2</v>
      </c>
      <c r="D12" s="36">
        <f t="shared" si="0"/>
        <v>227.36842105263156</v>
      </c>
      <c r="E12" s="36">
        <v>98.63013698630138</v>
      </c>
      <c r="F12" s="37">
        <v>8</v>
      </c>
      <c r="G12" s="36">
        <v>19.1</v>
      </c>
      <c r="H12" s="36"/>
      <c r="I12" s="39">
        <v>0</v>
      </c>
      <c r="J12" s="40">
        <v>0</v>
      </c>
      <c r="K12" s="36"/>
      <c r="L12" s="36"/>
      <c r="M12" s="39"/>
      <c r="N12" s="37"/>
      <c r="O12" s="36"/>
      <c r="P12" s="36">
        <f t="shared" si="4"/>
        <v>19</v>
      </c>
      <c r="Q12" s="36">
        <f t="shared" si="5"/>
        <v>43.2</v>
      </c>
      <c r="R12" s="36">
        <f t="shared" si="6"/>
        <v>227.36842105263156</v>
      </c>
      <c r="S12" s="36">
        <v>98.63013698630138</v>
      </c>
      <c r="T12" s="36">
        <f t="shared" si="7"/>
        <v>8</v>
      </c>
      <c r="U12" s="36">
        <f t="shared" si="8"/>
        <v>19.1</v>
      </c>
      <c r="V12" s="36">
        <f t="shared" si="9"/>
        <v>238.75000000000003</v>
      </c>
      <c r="W12" s="36">
        <v>5</v>
      </c>
      <c r="X12" s="36">
        <v>5</v>
      </c>
      <c r="Y12" s="37">
        <f t="shared" si="10"/>
        <v>100</v>
      </c>
      <c r="Z12" s="36">
        <v>38.75968992248062</v>
      </c>
      <c r="AA12" s="37">
        <v>2</v>
      </c>
      <c r="AB12" s="37">
        <v>2</v>
      </c>
      <c r="AC12" s="36">
        <f t="shared" si="11"/>
        <v>100</v>
      </c>
      <c r="AD12" s="36">
        <v>0</v>
      </c>
      <c r="AE12" s="36">
        <v>0</v>
      </c>
      <c r="AF12" s="36"/>
      <c r="AG12" s="36"/>
      <c r="AH12" s="38"/>
      <c r="AI12" s="36"/>
      <c r="AJ12" s="36"/>
      <c r="AK12" s="36">
        <f t="shared" si="14"/>
        <v>5</v>
      </c>
      <c r="AL12" s="36">
        <f t="shared" si="15"/>
        <v>5</v>
      </c>
      <c r="AM12" s="36">
        <f t="shared" si="16"/>
        <v>100</v>
      </c>
      <c r="AN12" s="36">
        <v>38.75968992248062</v>
      </c>
      <c r="AO12" s="36">
        <f t="shared" si="17"/>
        <v>2</v>
      </c>
      <c r="AP12" s="36">
        <f t="shared" si="18"/>
        <v>2</v>
      </c>
      <c r="AQ12" s="36">
        <f t="shared" si="19"/>
        <v>100</v>
      </c>
      <c r="AR12" s="36">
        <v>434</v>
      </c>
      <c r="AS12" s="36">
        <v>435.5</v>
      </c>
      <c r="AT12" s="36">
        <f t="shared" si="20"/>
        <v>100.34562211981566</v>
      </c>
      <c r="AU12" s="36">
        <v>91.97750840511802</v>
      </c>
      <c r="AV12" s="36">
        <v>149</v>
      </c>
      <c r="AW12" s="36">
        <v>150.3</v>
      </c>
      <c r="AX12" s="36">
        <f t="shared" si="21"/>
        <v>100.87248322147653</v>
      </c>
      <c r="AY12" s="36">
        <v>26</v>
      </c>
      <c r="AZ12" s="36">
        <v>18</v>
      </c>
      <c r="BA12" s="36">
        <f t="shared" si="22"/>
        <v>69.23076923076923</v>
      </c>
      <c r="BB12" s="36">
        <v>163.63636363636365</v>
      </c>
      <c r="BC12" s="77">
        <v>10</v>
      </c>
      <c r="BD12" s="82">
        <v>7</v>
      </c>
      <c r="BE12" s="120">
        <f t="shared" si="23"/>
        <v>70</v>
      </c>
      <c r="BF12" s="40">
        <v>100.67529544175575</v>
      </c>
      <c r="BG12" s="41">
        <v>39.6</v>
      </c>
      <c r="BH12" s="41">
        <v>41.2</v>
      </c>
      <c r="BI12" s="42">
        <f t="shared" si="24"/>
        <v>104.04040404040404</v>
      </c>
      <c r="BJ12" s="42">
        <v>84.77366255144034</v>
      </c>
      <c r="BK12" s="37">
        <v>17.2</v>
      </c>
      <c r="BL12" s="37">
        <v>18</v>
      </c>
      <c r="BM12" s="82">
        <f t="shared" si="25"/>
        <v>104.65116279069768</v>
      </c>
      <c r="BN12" s="41">
        <v>2</v>
      </c>
      <c r="BO12" s="41"/>
      <c r="BP12" s="42">
        <f t="shared" si="26"/>
        <v>0</v>
      </c>
      <c r="BQ12" s="42"/>
      <c r="BR12" s="41"/>
      <c r="BS12" s="41"/>
      <c r="BT12" s="41"/>
      <c r="BU12" s="42"/>
      <c r="BV12" s="42"/>
      <c r="BW12" s="41"/>
      <c r="BX12" s="41">
        <v>162</v>
      </c>
      <c r="BY12" s="41"/>
      <c r="BZ12" s="42">
        <f t="shared" si="27"/>
        <v>0</v>
      </c>
      <c r="CA12" s="42">
        <v>50</v>
      </c>
      <c r="CB12" s="41">
        <f t="shared" si="28"/>
        <v>0</v>
      </c>
    </row>
    <row r="13" spans="1:80" ht="18">
      <c r="A13" s="35" t="s">
        <v>6</v>
      </c>
      <c r="B13" s="36">
        <v>3</v>
      </c>
      <c r="C13" s="36">
        <v>4.1</v>
      </c>
      <c r="D13" s="36">
        <f t="shared" si="0"/>
        <v>136.66666666666666</v>
      </c>
      <c r="E13" s="36">
        <v>89.13043478260869</v>
      </c>
      <c r="F13" s="37">
        <v>1</v>
      </c>
      <c r="G13" s="36">
        <v>1.3</v>
      </c>
      <c r="H13" s="36">
        <f t="shared" si="1"/>
        <v>130</v>
      </c>
      <c r="I13" s="39">
        <v>562</v>
      </c>
      <c r="J13" s="40">
        <v>582.4</v>
      </c>
      <c r="K13" s="36">
        <f t="shared" si="2"/>
        <v>103.62989323843416</v>
      </c>
      <c r="L13" s="36">
        <v>93.8597904915391</v>
      </c>
      <c r="M13" s="39">
        <v>194</v>
      </c>
      <c r="N13" s="36">
        <v>223.3</v>
      </c>
      <c r="O13" s="36">
        <f t="shared" si="3"/>
        <v>115.10309278350516</v>
      </c>
      <c r="P13" s="36">
        <f t="shared" si="4"/>
        <v>565</v>
      </c>
      <c r="Q13" s="36">
        <f t="shared" si="5"/>
        <v>586.5</v>
      </c>
      <c r="R13" s="36">
        <f t="shared" si="6"/>
        <v>103.80530973451327</v>
      </c>
      <c r="S13" s="36">
        <v>93.82498800191968</v>
      </c>
      <c r="T13" s="36">
        <f t="shared" si="7"/>
        <v>195</v>
      </c>
      <c r="U13" s="36">
        <f t="shared" si="8"/>
        <v>224.60000000000002</v>
      </c>
      <c r="V13" s="36">
        <f t="shared" si="9"/>
        <v>115.17948717948718</v>
      </c>
      <c r="W13" s="36">
        <v>2</v>
      </c>
      <c r="X13" s="36">
        <v>2</v>
      </c>
      <c r="Y13" s="37">
        <f t="shared" si="10"/>
        <v>100</v>
      </c>
      <c r="Z13" s="36">
        <v>57.14285714285714</v>
      </c>
      <c r="AA13" s="37">
        <v>1</v>
      </c>
      <c r="AB13" s="37">
        <v>1</v>
      </c>
      <c r="AC13" s="36">
        <f t="shared" si="11"/>
        <v>100</v>
      </c>
      <c r="AD13" s="36">
        <v>40</v>
      </c>
      <c r="AE13" s="36">
        <v>53.8</v>
      </c>
      <c r="AF13" s="36">
        <f t="shared" si="12"/>
        <v>134.5</v>
      </c>
      <c r="AG13" s="36">
        <v>117.21132897603485</v>
      </c>
      <c r="AH13" s="38">
        <v>13</v>
      </c>
      <c r="AI13" s="36">
        <v>15</v>
      </c>
      <c r="AJ13" s="36">
        <f t="shared" si="13"/>
        <v>115.38461538461537</v>
      </c>
      <c r="AK13" s="36">
        <f t="shared" si="14"/>
        <v>42</v>
      </c>
      <c r="AL13" s="36">
        <f t="shared" si="15"/>
        <v>55.8</v>
      </c>
      <c r="AM13" s="36">
        <f t="shared" si="16"/>
        <v>132.85714285714286</v>
      </c>
      <c r="AN13" s="36">
        <v>112.95546558704453</v>
      </c>
      <c r="AO13" s="36">
        <f t="shared" si="17"/>
        <v>14</v>
      </c>
      <c r="AP13" s="36">
        <f t="shared" si="18"/>
        <v>16</v>
      </c>
      <c r="AQ13" s="36">
        <f t="shared" si="19"/>
        <v>114.28571428571428</v>
      </c>
      <c r="AR13" s="36">
        <v>1729</v>
      </c>
      <c r="AS13" s="36">
        <v>1736.3</v>
      </c>
      <c r="AT13" s="36">
        <f>AS13/AR13*100</f>
        <v>100.4222093695778</v>
      </c>
      <c r="AU13" s="36">
        <v>98.33688723512104</v>
      </c>
      <c r="AV13" s="36">
        <v>683</v>
      </c>
      <c r="AW13" s="36">
        <v>689.1</v>
      </c>
      <c r="AX13" s="36">
        <f t="shared" si="21"/>
        <v>100.8931185944363</v>
      </c>
      <c r="AY13" s="36">
        <v>56</v>
      </c>
      <c r="AZ13" s="36">
        <v>62.6</v>
      </c>
      <c r="BA13" s="36">
        <f t="shared" si="22"/>
        <v>111.78571428571429</v>
      </c>
      <c r="BB13" s="36">
        <v>94.84848484848484</v>
      </c>
      <c r="BC13" s="77">
        <v>20</v>
      </c>
      <c r="BD13" s="82">
        <v>17.7</v>
      </c>
      <c r="BE13" s="120">
        <f t="shared" si="23"/>
        <v>88.5</v>
      </c>
      <c r="BF13" s="40">
        <v>97.361423604009</v>
      </c>
      <c r="BG13" s="41">
        <v>77.4</v>
      </c>
      <c r="BH13" s="41">
        <v>78.7</v>
      </c>
      <c r="BI13" s="42">
        <f t="shared" si="24"/>
        <v>101.6795865633075</v>
      </c>
      <c r="BJ13" s="42">
        <v>151.6377649325626</v>
      </c>
      <c r="BK13" s="37">
        <v>30.9</v>
      </c>
      <c r="BL13" s="37">
        <v>30.9</v>
      </c>
      <c r="BM13" s="82">
        <f t="shared" si="25"/>
        <v>100</v>
      </c>
      <c r="BN13" s="41">
        <v>0</v>
      </c>
      <c r="BO13" s="41"/>
      <c r="BP13" s="42"/>
      <c r="BQ13" s="42"/>
      <c r="BR13" s="41"/>
      <c r="BS13" s="41"/>
      <c r="BT13" s="41"/>
      <c r="BU13" s="42"/>
      <c r="BV13" s="42"/>
      <c r="BW13" s="41"/>
      <c r="BX13" s="41">
        <v>926</v>
      </c>
      <c r="BY13" s="41">
        <v>70</v>
      </c>
      <c r="BZ13" s="42">
        <f t="shared" si="27"/>
        <v>7.559395248380129</v>
      </c>
      <c r="CA13" s="42">
        <v>3000</v>
      </c>
      <c r="CB13" s="42">
        <f t="shared" si="28"/>
        <v>2.3333333333333335</v>
      </c>
    </row>
    <row r="14" spans="1:80" ht="18">
      <c r="A14" s="35" t="s">
        <v>7</v>
      </c>
      <c r="B14" s="36">
        <v>8</v>
      </c>
      <c r="C14" s="36">
        <v>16.7</v>
      </c>
      <c r="D14" s="36">
        <f t="shared" si="0"/>
        <v>208.75</v>
      </c>
      <c r="E14" s="36">
        <v>79.52380952380952</v>
      </c>
      <c r="F14" s="37">
        <v>4</v>
      </c>
      <c r="G14" s="36">
        <v>8.6</v>
      </c>
      <c r="H14" s="36">
        <f t="shared" si="1"/>
        <v>215</v>
      </c>
      <c r="I14" s="39">
        <v>82</v>
      </c>
      <c r="J14" s="40">
        <v>99.2</v>
      </c>
      <c r="K14" s="36">
        <f t="shared" si="2"/>
        <v>120.97560975609755</v>
      </c>
      <c r="L14" s="36">
        <v>93.76181474480151</v>
      </c>
      <c r="M14" s="39">
        <v>25</v>
      </c>
      <c r="N14" s="37">
        <v>41.1</v>
      </c>
      <c r="O14" s="36">
        <f t="shared" si="3"/>
        <v>164.4</v>
      </c>
      <c r="P14" s="36">
        <f t="shared" si="4"/>
        <v>90</v>
      </c>
      <c r="Q14" s="36">
        <f t="shared" si="5"/>
        <v>115.9</v>
      </c>
      <c r="R14" s="36">
        <f t="shared" si="6"/>
        <v>128.7777777777778</v>
      </c>
      <c r="S14" s="36">
        <v>91.403785488959</v>
      </c>
      <c r="T14" s="36">
        <f t="shared" si="7"/>
        <v>29</v>
      </c>
      <c r="U14" s="36">
        <f t="shared" si="8"/>
        <v>49.7</v>
      </c>
      <c r="V14" s="36">
        <f t="shared" si="9"/>
        <v>171.37931034482762</v>
      </c>
      <c r="W14" s="36">
        <v>3</v>
      </c>
      <c r="X14" s="36">
        <v>3</v>
      </c>
      <c r="Y14" s="37">
        <f t="shared" si="10"/>
        <v>100</v>
      </c>
      <c r="Z14" s="36">
        <v>19.10828025477707</v>
      </c>
      <c r="AA14" s="37">
        <v>1</v>
      </c>
      <c r="AB14" s="37">
        <v>1</v>
      </c>
      <c r="AC14" s="36">
        <f t="shared" si="11"/>
        <v>100</v>
      </c>
      <c r="AD14" s="36">
        <v>11</v>
      </c>
      <c r="AE14" s="36">
        <v>4</v>
      </c>
      <c r="AF14" s="36">
        <f t="shared" si="12"/>
        <v>36.36363636363637</v>
      </c>
      <c r="AG14" s="36">
        <v>40</v>
      </c>
      <c r="AH14" s="38">
        <v>4</v>
      </c>
      <c r="AI14" s="36">
        <v>4</v>
      </c>
      <c r="AJ14" s="36">
        <f t="shared" si="13"/>
        <v>100</v>
      </c>
      <c r="AK14" s="36">
        <f t="shared" si="14"/>
        <v>14</v>
      </c>
      <c r="AL14" s="36">
        <f t="shared" si="15"/>
        <v>7</v>
      </c>
      <c r="AM14" s="36">
        <f t="shared" si="16"/>
        <v>50</v>
      </c>
      <c r="AN14" s="36">
        <v>27.237354085603116</v>
      </c>
      <c r="AO14" s="36">
        <f t="shared" si="17"/>
        <v>5</v>
      </c>
      <c r="AP14" s="36">
        <f t="shared" si="18"/>
        <v>5</v>
      </c>
      <c r="AQ14" s="36">
        <f t="shared" si="19"/>
        <v>100</v>
      </c>
      <c r="AR14" s="36">
        <v>1160</v>
      </c>
      <c r="AS14" s="36">
        <v>1161.2</v>
      </c>
      <c r="AT14" s="36">
        <f t="shared" si="20"/>
        <v>100.10344827586208</v>
      </c>
      <c r="AU14" s="36">
        <v>92.14854116289301</v>
      </c>
      <c r="AV14" s="36">
        <v>539</v>
      </c>
      <c r="AW14" s="36">
        <v>539</v>
      </c>
      <c r="AX14" s="36">
        <f t="shared" si="21"/>
        <v>100</v>
      </c>
      <c r="AY14" s="36">
        <v>50</v>
      </c>
      <c r="AZ14" s="36">
        <v>62.5</v>
      </c>
      <c r="BA14" s="36">
        <f t="shared" si="22"/>
        <v>125</v>
      </c>
      <c r="BB14" s="36">
        <v>113.63636363636364</v>
      </c>
      <c r="BC14" s="77">
        <v>20</v>
      </c>
      <c r="BD14" s="82">
        <v>23.5</v>
      </c>
      <c r="BE14" s="120">
        <f t="shared" si="23"/>
        <v>117.5</v>
      </c>
      <c r="BF14" s="40">
        <v>92.38041484408072</v>
      </c>
      <c r="BG14" s="41">
        <v>99.6</v>
      </c>
      <c r="BH14" s="41">
        <v>104.9</v>
      </c>
      <c r="BI14" s="42">
        <f t="shared" si="24"/>
        <v>105.32128514056227</v>
      </c>
      <c r="BJ14" s="42">
        <v>118.93424036281179</v>
      </c>
      <c r="BK14" s="37">
        <v>40.8</v>
      </c>
      <c r="BL14" s="37">
        <v>42</v>
      </c>
      <c r="BM14" s="82">
        <f t="shared" si="25"/>
        <v>102.94117647058825</v>
      </c>
      <c r="BN14" s="41">
        <v>1</v>
      </c>
      <c r="BO14" s="41"/>
      <c r="BP14" s="42">
        <f t="shared" si="26"/>
        <v>0</v>
      </c>
      <c r="BQ14" s="42">
        <v>32</v>
      </c>
      <c r="BR14" s="41">
        <f>BO14/BQ14*100</f>
        <v>0</v>
      </c>
      <c r="BS14" s="41"/>
      <c r="BT14" s="41"/>
      <c r="BU14" s="42"/>
      <c r="BV14" s="42"/>
      <c r="BW14" s="41"/>
      <c r="BX14" s="41">
        <v>230</v>
      </c>
      <c r="BY14" s="41">
        <v>30</v>
      </c>
      <c r="BZ14" s="42">
        <f t="shared" si="27"/>
        <v>13.043478260869565</v>
      </c>
      <c r="CA14" s="42">
        <v>240</v>
      </c>
      <c r="CB14" s="41">
        <f t="shared" si="28"/>
        <v>12.5</v>
      </c>
    </row>
    <row r="15" spans="1:80" ht="18">
      <c r="A15" s="35" t="s">
        <v>8</v>
      </c>
      <c r="B15" s="36">
        <v>50</v>
      </c>
      <c r="C15" s="36">
        <v>61.1</v>
      </c>
      <c r="D15" s="36">
        <f t="shared" si="0"/>
        <v>122.2</v>
      </c>
      <c r="E15" s="36">
        <v>100.49342105263159</v>
      </c>
      <c r="F15" s="37">
        <v>19</v>
      </c>
      <c r="G15" s="36">
        <v>23.1</v>
      </c>
      <c r="H15" s="36">
        <f t="shared" si="1"/>
        <v>121.57894736842105</v>
      </c>
      <c r="I15" s="39">
        <v>180</v>
      </c>
      <c r="J15" s="40">
        <v>184.8</v>
      </c>
      <c r="K15" s="36">
        <f t="shared" si="2"/>
        <v>102.66666666666669</v>
      </c>
      <c r="L15" s="36">
        <v>91.66666666666667</v>
      </c>
      <c r="M15" s="39">
        <v>68</v>
      </c>
      <c r="N15" s="37">
        <v>76</v>
      </c>
      <c r="O15" s="36">
        <f t="shared" si="3"/>
        <v>111.76470588235294</v>
      </c>
      <c r="P15" s="36">
        <f t="shared" si="4"/>
        <v>230</v>
      </c>
      <c r="Q15" s="36">
        <f t="shared" si="5"/>
        <v>245.9</v>
      </c>
      <c r="R15" s="36">
        <f t="shared" si="6"/>
        <v>106.91304347826087</v>
      </c>
      <c r="S15" s="36">
        <v>93.71189024390245</v>
      </c>
      <c r="T15" s="36">
        <f t="shared" si="7"/>
        <v>87</v>
      </c>
      <c r="U15" s="36">
        <f t="shared" si="8"/>
        <v>99.1</v>
      </c>
      <c r="V15" s="36">
        <f t="shared" si="9"/>
        <v>113.9080459770115</v>
      </c>
      <c r="W15" s="36">
        <v>7</v>
      </c>
      <c r="X15" s="36">
        <v>15.4</v>
      </c>
      <c r="Y15" s="37">
        <f t="shared" si="10"/>
        <v>220.00000000000003</v>
      </c>
      <c r="Z15" s="36">
        <v>130.50847457627117</v>
      </c>
      <c r="AA15" s="37">
        <v>3</v>
      </c>
      <c r="AB15" s="37">
        <v>4.3</v>
      </c>
      <c r="AC15" s="36">
        <f t="shared" si="11"/>
        <v>143.33333333333334</v>
      </c>
      <c r="AD15" s="36">
        <v>9</v>
      </c>
      <c r="AE15" s="36">
        <v>13.3</v>
      </c>
      <c r="AF15" s="36">
        <f t="shared" si="12"/>
        <v>147.77777777777777</v>
      </c>
      <c r="AG15" s="36"/>
      <c r="AH15" s="38">
        <v>4</v>
      </c>
      <c r="AI15" s="36">
        <v>6.1</v>
      </c>
      <c r="AJ15" s="36">
        <f t="shared" si="13"/>
        <v>152.5</v>
      </c>
      <c r="AK15" s="36">
        <f t="shared" si="14"/>
        <v>16</v>
      </c>
      <c r="AL15" s="36">
        <f t="shared" si="15"/>
        <v>28.700000000000003</v>
      </c>
      <c r="AM15" s="36">
        <f t="shared" si="16"/>
        <v>179.37500000000003</v>
      </c>
      <c r="AN15" s="36">
        <v>243.22033898305082</v>
      </c>
      <c r="AO15" s="36">
        <f t="shared" si="17"/>
        <v>7</v>
      </c>
      <c r="AP15" s="36">
        <f t="shared" si="18"/>
        <v>10.399999999999999</v>
      </c>
      <c r="AQ15" s="36">
        <f t="shared" si="19"/>
        <v>148.57142857142856</v>
      </c>
      <c r="AR15" s="36">
        <v>44876</v>
      </c>
      <c r="AS15" s="36">
        <v>44899.6</v>
      </c>
      <c r="AT15" s="36">
        <f t="shared" si="20"/>
        <v>100.05258935734022</v>
      </c>
      <c r="AU15" s="36">
        <v>99.37707979157128</v>
      </c>
      <c r="AV15" s="36">
        <v>15717</v>
      </c>
      <c r="AW15" s="36">
        <v>15717</v>
      </c>
      <c r="AX15" s="36">
        <f t="shared" si="21"/>
        <v>100</v>
      </c>
      <c r="AY15" s="36">
        <v>429</v>
      </c>
      <c r="AZ15" s="36">
        <v>315.8</v>
      </c>
      <c r="BA15" s="36">
        <f t="shared" si="22"/>
        <v>73.61305361305361</v>
      </c>
      <c r="BB15" s="36">
        <v>71.44796380090497</v>
      </c>
      <c r="BC15" s="77">
        <v>150</v>
      </c>
      <c r="BD15" s="82">
        <v>117.9</v>
      </c>
      <c r="BE15" s="120">
        <f t="shared" si="23"/>
        <v>78.60000000000001</v>
      </c>
      <c r="BF15" s="40">
        <v>100.58944886531094</v>
      </c>
      <c r="BG15" s="41">
        <v>392.2</v>
      </c>
      <c r="BH15" s="41">
        <v>392.3</v>
      </c>
      <c r="BI15" s="42">
        <f t="shared" si="24"/>
        <v>100.02549719530853</v>
      </c>
      <c r="BJ15" s="42">
        <v>161.50679291889665</v>
      </c>
      <c r="BK15" s="37">
        <v>103.5</v>
      </c>
      <c r="BL15" s="37">
        <v>96.4</v>
      </c>
      <c r="BM15" s="82">
        <f t="shared" si="25"/>
        <v>93.14009661835749</v>
      </c>
      <c r="BN15" s="41">
        <v>2</v>
      </c>
      <c r="BO15" s="41">
        <v>4</v>
      </c>
      <c r="BP15" s="42">
        <f t="shared" si="26"/>
        <v>200</v>
      </c>
      <c r="BQ15" s="42"/>
      <c r="BR15" s="41"/>
      <c r="BS15" s="41">
        <v>170</v>
      </c>
      <c r="BT15" s="41">
        <v>194</v>
      </c>
      <c r="BU15" s="42">
        <f>BT15/BS15*100</f>
        <v>114.11764705882352</v>
      </c>
      <c r="BV15" s="42">
        <v>113</v>
      </c>
      <c r="BW15" s="41">
        <f>BT15/BV15*100</f>
        <v>171.68141592920355</v>
      </c>
      <c r="BX15" s="41">
        <v>3029</v>
      </c>
      <c r="BY15" s="41">
        <v>1260</v>
      </c>
      <c r="BZ15" s="42">
        <f t="shared" si="27"/>
        <v>41.59788709144932</v>
      </c>
      <c r="CA15" s="42">
        <v>1329</v>
      </c>
      <c r="CB15" s="42">
        <f t="shared" si="28"/>
        <v>94.80812641083521</v>
      </c>
    </row>
    <row r="16" spans="1:80" ht="18">
      <c r="A16" s="35" t="s">
        <v>9</v>
      </c>
      <c r="B16" s="36">
        <v>10</v>
      </c>
      <c r="C16" s="36">
        <v>28.3</v>
      </c>
      <c r="D16" s="36">
        <f t="shared" si="0"/>
        <v>283</v>
      </c>
      <c r="E16" s="36">
        <v>131.62790697674419</v>
      </c>
      <c r="F16" s="37">
        <v>5</v>
      </c>
      <c r="G16" s="36">
        <v>11.6</v>
      </c>
      <c r="H16" s="36">
        <f t="shared" si="1"/>
        <v>231.99999999999997</v>
      </c>
      <c r="I16" s="39">
        <v>7</v>
      </c>
      <c r="J16" s="40">
        <v>7.7</v>
      </c>
      <c r="K16" s="36">
        <f t="shared" si="2"/>
        <v>110.00000000000001</v>
      </c>
      <c r="L16" s="36">
        <v>24.213836477987417</v>
      </c>
      <c r="M16" s="39">
        <v>3</v>
      </c>
      <c r="N16" s="37">
        <v>4.8</v>
      </c>
      <c r="O16" s="36">
        <f t="shared" si="3"/>
        <v>160</v>
      </c>
      <c r="P16" s="36">
        <f t="shared" si="4"/>
        <v>17</v>
      </c>
      <c r="Q16" s="36">
        <f t="shared" si="5"/>
        <v>36</v>
      </c>
      <c r="R16" s="36">
        <f t="shared" si="6"/>
        <v>211.76470588235296</v>
      </c>
      <c r="S16" s="36">
        <v>67.5422138836773</v>
      </c>
      <c r="T16" s="36">
        <f t="shared" si="7"/>
        <v>8</v>
      </c>
      <c r="U16" s="36">
        <f t="shared" si="8"/>
        <v>16.4</v>
      </c>
      <c r="V16" s="36">
        <f t="shared" si="9"/>
        <v>204.99999999999997</v>
      </c>
      <c r="W16" s="36">
        <v>2</v>
      </c>
      <c r="X16" s="36">
        <v>2.5</v>
      </c>
      <c r="Y16" s="37">
        <f t="shared" si="10"/>
        <v>125</v>
      </c>
      <c r="Z16" s="36">
        <v>83.33333333333334</v>
      </c>
      <c r="AA16" s="37">
        <v>1</v>
      </c>
      <c r="AB16" s="37">
        <v>0.5</v>
      </c>
      <c r="AC16" s="36">
        <f t="shared" si="11"/>
        <v>50</v>
      </c>
      <c r="AD16" s="36">
        <v>0</v>
      </c>
      <c r="AE16" s="36">
        <v>0</v>
      </c>
      <c r="AF16" s="36"/>
      <c r="AG16" s="36"/>
      <c r="AH16" s="38"/>
      <c r="AI16" s="36"/>
      <c r="AJ16" s="36"/>
      <c r="AK16" s="36">
        <f t="shared" si="14"/>
        <v>2</v>
      </c>
      <c r="AL16" s="36">
        <f t="shared" si="15"/>
        <v>2.5</v>
      </c>
      <c r="AM16" s="36">
        <f t="shared" si="16"/>
        <v>125</v>
      </c>
      <c r="AN16" s="36">
        <v>83.33333333333334</v>
      </c>
      <c r="AO16" s="36">
        <f t="shared" si="17"/>
        <v>1</v>
      </c>
      <c r="AP16" s="36">
        <f t="shared" si="18"/>
        <v>0.5</v>
      </c>
      <c r="AQ16" s="36">
        <f t="shared" si="19"/>
        <v>50</v>
      </c>
      <c r="AR16" s="36">
        <v>391</v>
      </c>
      <c r="AS16" s="36">
        <v>391.2</v>
      </c>
      <c r="AT16" s="36">
        <f t="shared" si="20"/>
        <v>100.05115089514067</v>
      </c>
      <c r="AU16" s="36">
        <v>92.74376746235697</v>
      </c>
      <c r="AV16" s="36">
        <v>152</v>
      </c>
      <c r="AW16" s="36">
        <v>152</v>
      </c>
      <c r="AX16" s="36">
        <f t="shared" si="21"/>
        <v>100</v>
      </c>
      <c r="AY16" s="36">
        <v>12</v>
      </c>
      <c r="AZ16" s="36">
        <v>7</v>
      </c>
      <c r="BA16" s="36">
        <f t="shared" si="22"/>
        <v>58.333333333333336</v>
      </c>
      <c r="BB16" s="36">
        <v>82.35294117647058</v>
      </c>
      <c r="BC16" s="77">
        <v>5</v>
      </c>
      <c r="BD16" s="82">
        <v>2</v>
      </c>
      <c r="BE16" s="120">
        <f t="shared" si="23"/>
        <v>40</v>
      </c>
      <c r="BF16" s="40">
        <v>100</v>
      </c>
      <c r="BG16" s="41">
        <v>15.4</v>
      </c>
      <c r="BH16" s="41">
        <v>15.8</v>
      </c>
      <c r="BI16" s="42">
        <f t="shared" si="24"/>
        <v>102.59740259740259</v>
      </c>
      <c r="BJ16" s="42">
        <v>99.37106918238993</v>
      </c>
      <c r="BK16" s="37">
        <v>6.2</v>
      </c>
      <c r="BL16" s="37">
        <v>6.2</v>
      </c>
      <c r="BM16" s="82">
        <f t="shared" si="25"/>
        <v>100</v>
      </c>
      <c r="BN16" s="41">
        <v>1</v>
      </c>
      <c r="BO16" s="41"/>
      <c r="BP16" s="42">
        <f t="shared" si="26"/>
        <v>0</v>
      </c>
      <c r="BQ16" s="42"/>
      <c r="BR16" s="41"/>
      <c r="BS16" s="41"/>
      <c r="BT16" s="41"/>
      <c r="BU16" s="42"/>
      <c r="BV16" s="42"/>
      <c r="BW16" s="41"/>
      <c r="BX16" s="41">
        <v>0</v>
      </c>
      <c r="BY16" s="41"/>
      <c r="BZ16" s="42"/>
      <c r="CA16" s="42">
        <v>160</v>
      </c>
      <c r="CB16" s="41">
        <f t="shared" si="28"/>
        <v>0</v>
      </c>
    </row>
    <row r="17" spans="1:80" ht="18">
      <c r="A17" s="35" t="s">
        <v>10</v>
      </c>
      <c r="B17" s="36">
        <v>9</v>
      </c>
      <c r="C17" s="36">
        <v>12.7</v>
      </c>
      <c r="D17" s="36">
        <f t="shared" si="0"/>
        <v>141.1111111111111</v>
      </c>
      <c r="E17" s="36">
        <v>102.41935483870968</v>
      </c>
      <c r="F17" s="37">
        <v>4</v>
      </c>
      <c r="G17" s="36">
        <v>5.8</v>
      </c>
      <c r="H17" s="36"/>
      <c r="I17" s="39">
        <v>0</v>
      </c>
      <c r="J17" s="40">
        <v>0</v>
      </c>
      <c r="K17" s="36"/>
      <c r="L17" s="36"/>
      <c r="M17" s="39"/>
      <c r="N17" s="37"/>
      <c r="O17" s="36"/>
      <c r="P17" s="36">
        <f t="shared" si="4"/>
        <v>9</v>
      </c>
      <c r="Q17" s="36">
        <f t="shared" si="5"/>
        <v>12.7</v>
      </c>
      <c r="R17" s="36">
        <f t="shared" si="6"/>
        <v>141.1111111111111</v>
      </c>
      <c r="S17" s="36">
        <v>102.41935483870968</v>
      </c>
      <c r="T17" s="36">
        <f t="shared" si="7"/>
        <v>4</v>
      </c>
      <c r="U17" s="36">
        <f t="shared" si="8"/>
        <v>5.8</v>
      </c>
      <c r="V17" s="36">
        <f t="shared" si="9"/>
        <v>145</v>
      </c>
      <c r="W17" s="36">
        <v>3</v>
      </c>
      <c r="X17" s="36">
        <v>3</v>
      </c>
      <c r="Y17" s="37">
        <f t="shared" si="10"/>
        <v>100</v>
      </c>
      <c r="Z17" s="36">
        <v>49.180327868852466</v>
      </c>
      <c r="AA17" s="37">
        <v>1</v>
      </c>
      <c r="AB17" s="37">
        <v>1</v>
      </c>
      <c r="AC17" s="36">
        <f t="shared" si="11"/>
        <v>100</v>
      </c>
      <c r="AD17" s="36">
        <v>0</v>
      </c>
      <c r="AE17" s="36">
        <v>0</v>
      </c>
      <c r="AF17" s="36"/>
      <c r="AG17" s="36"/>
      <c r="AH17" s="38"/>
      <c r="AI17" s="36"/>
      <c r="AJ17" s="36"/>
      <c r="AK17" s="36">
        <f t="shared" si="14"/>
        <v>3</v>
      </c>
      <c r="AL17" s="36">
        <f t="shared" si="15"/>
        <v>3</v>
      </c>
      <c r="AM17" s="36">
        <f t="shared" si="16"/>
        <v>100</v>
      </c>
      <c r="AN17" s="36">
        <v>49.180327868852466</v>
      </c>
      <c r="AO17" s="36">
        <f t="shared" si="17"/>
        <v>1</v>
      </c>
      <c r="AP17" s="36">
        <f t="shared" si="18"/>
        <v>1</v>
      </c>
      <c r="AQ17" s="36">
        <f t="shared" si="19"/>
        <v>100</v>
      </c>
      <c r="AR17" s="36">
        <v>359</v>
      </c>
      <c r="AS17" s="36">
        <v>360.6</v>
      </c>
      <c r="AT17" s="36">
        <f t="shared" si="20"/>
        <v>100.44568245125349</v>
      </c>
      <c r="AU17" s="36">
        <v>79.7769537256501</v>
      </c>
      <c r="AV17" s="36">
        <v>136</v>
      </c>
      <c r="AW17" s="36">
        <v>137.2</v>
      </c>
      <c r="AX17" s="36">
        <f t="shared" si="21"/>
        <v>100.88235294117646</v>
      </c>
      <c r="AY17" s="36">
        <v>19</v>
      </c>
      <c r="AZ17" s="36">
        <v>18</v>
      </c>
      <c r="BA17" s="36">
        <f t="shared" si="22"/>
        <v>94.73684210526315</v>
      </c>
      <c r="BB17" s="36">
        <v>81.81818181818183</v>
      </c>
      <c r="BC17" s="77">
        <v>7</v>
      </c>
      <c r="BD17" s="82">
        <v>5.6</v>
      </c>
      <c r="BE17" s="120">
        <f t="shared" si="23"/>
        <v>80</v>
      </c>
      <c r="BF17" s="40">
        <v>100</v>
      </c>
      <c r="BG17" s="41">
        <v>40.6</v>
      </c>
      <c r="BH17" s="41">
        <v>42.2</v>
      </c>
      <c r="BI17" s="42">
        <f t="shared" si="24"/>
        <v>103.94088669950739</v>
      </c>
      <c r="BJ17" s="42">
        <v>196.27906976744188</v>
      </c>
      <c r="BK17" s="37">
        <v>10.9</v>
      </c>
      <c r="BL17" s="37">
        <v>11.5</v>
      </c>
      <c r="BM17" s="82">
        <f t="shared" si="25"/>
        <v>105.50458715596329</v>
      </c>
      <c r="BN17" s="41">
        <v>1</v>
      </c>
      <c r="BO17" s="41"/>
      <c r="BP17" s="42">
        <f t="shared" si="26"/>
        <v>0</v>
      </c>
      <c r="BQ17" s="42"/>
      <c r="BR17" s="41"/>
      <c r="BS17" s="41"/>
      <c r="BT17" s="41"/>
      <c r="BU17" s="42"/>
      <c r="BV17" s="42"/>
      <c r="BW17" s="41"/>
      <c r="BX17" s="41">
        <v>0</v>
      </c>
      <c r="BY17" s="41"/>
      <c r="BZ17" s="42"/>
      <c r="CA17" s="42"/>
      <c r="CB17" s="41"/>
    </row>
    <row r="18" spans="1:80" ht="18">
      <c r="A18" s="35" t="s">
        <v>11</v>
      </c>
      <c r="B18" s="36">
        <v>15</v>
      </c>
      <c r="C18" s="36">
        <v>18.6</v>
      </c>
      <c r="D18" s="36">
        <f t="shared" si="0"/>
        <v>124</v>
      </c>
      <c r="E18" s="36">
        <v>51.09890109890111</v>
      </c>
      <c r="F18" s="37">
        <v>7</v>
      </c>
      <c r="G18" s="36">
        <v>8.3</v>
      </c>
      <c r="H18" s="36">
        <f t="shared" si="1"/>
        <v>118.57142857142857</v>
      </c>
      <c r="I18" s="39">
        <v>476</v>
      </c>
      <c r="J18" s="40">
        <v>518.9</v>
      </c>
      <c r="K18" s="36">
        <f t="shared" si="2"/>
        <v>109.0126050420168</v>
      </c>
      <c r="L18" s="36">
        <v>96.88200149365197</v>
      </c>
      <c r="M18" s="39">
        <v>173</v>
      </c>
      <c r="N18" s="37">
        <v>194.1</v>
      </c>
      <c r="O18" s="36">
        <f t="shared" si="3"/>
        <v>112.19653179190752</v>
      </c>
      <c r="P18" s="36">
        <f t="shared" si="4"/>
        <v>491</v>
      </c>
      <c r="Q18" s="36">
        <f t="shared" si="5"/>
        <v>537.5</v>
      </c>
      <c r="R18" s="36">
        <f t="shared" si="6"/>
        <v>109.47046843177188</v>
      </c>
      <c r="S18" s="36">
        <v>93.96853146853147</v>
      </c>
      <c r="T18" s="36">
        <f t="shared" si="7"/>
        <v>180</v>
      </c>
      <c r="U18" s="36">
        <f t="shared" si="8"/>
        <v>202.4</v>
      </c>
      <c r="V18" s="36">
        <f t="shared" si="9"/>
        <v>112.44444444444446</v>
      </c>
      <c r="W18" s="36">
        <v>3</v>
      </c>
      <c r="X18" s="36">
        <v>5.2</v>
      </c>
      <c r="Y18" s="37">
        <f t="shared" si="10"/>
        <v>173.33333333333334</v>
      </c>
      <c r="Z18" s="36">
        <v>83.87096774193546</v>
      </c>
      <c r="AA18" s="37">
        <v>1</v>
      </c>
      <c r="AB18" s="37">
        <v>2.3</v>
      </c>
      <c r="AC18" s="36">
        <f t="shared" si="11"/>
        <v>229.99999999999997</v>
      </c>
      <c r="AD18" s="36">
        <v>23</v>
      </c>
      <c r="AE18" s="36">
        <v>44.4</v>
      </c>
      <c r="AF18" s="36">
        <f t="shared" si="12"/>
        <v>193.04347826086956</v>
      </c>
      <c r="AG18" s="36">
        <v>144.15584415584414</v>
      </c>
      <c r="AH18" s="38">
        <v>5</v>
      </c>
      <c r="AI18" s="36">
        <v>18.2</v>
      </c>
      <c r="AJ18" s="36">
        <f t="shared" si="13"/>
        <v>363.99999999999994</v>
      </c>
      <c r="AK18" s="36">
        <f t="shared" si="14"/>
        <v>26</v>
      </c>
      <c r="AL18" s="36">
        <f t="shared" si="15"/>
        <v>49.6</v>
      </c>
      <c r="AM18" s="36">
        <f t="shared" si="16"/>
        <v>190.76923076923077</v>
      </c>
      <c r="AN18" s="36">
        <v>134.05405405405403</v>
      </c>
      <c r="AO18" s="36">
        <f t="shared" si="17"/>
        <v>6</v>
      </c>
      <c r="AP18" s="36">
        <f t="shared" si="18"/>
        <v>20.5</v>
      </c>
      <c r="AQ18" s="36">
        <f t="shared" si="19"/>
        <v>341.66666666666663</v>
      </c>
      <c r="AR18" s="36">
        <v>1132</v>
      </c>
      <c r="AS18" s="36">
        <v>1132.4</v>
      </c>
      <c r="AT18" s="36">
        <f t="shared" si="20"/>
        <v>100.03533568904595</v>
      </c>
      <c r="AU18" s="36">
        <v>87.29351737557266</v>
      </c>
      <c r="AV18" s="36">
        <v>432</v>
      </c>
      <c r="AW18" s="36">
        <v>432</v>
      </c>
      <c r="AX18" s="36">
        <f t="shared" si="21"/>
        <v>100</v>
      </c>
      <c r="AY18" s="36">
        <v>40</v>
      </c>
      <c r="AZ18" s="36">
        <v>46.7</v>
      </c>
      <c r="BA18" s="36">
        <f t="shared" si="22"/>
        <v>116.75</v>
      </c>
      <c r="BB18" s="36">
        <v>122.89473684210527</v>
      </c>
      <c r="BC18" s="77">
        <v>15</v>
      </c>
      <c r="BD18" s="82">
        <v>17.8</v>
      </c>
      <c r="BE18" s="120">
        <f t="shared" si="23"/>
        <v>118.66666666666667</v>
      </c>
      <c r="BF18" s="40">
        <v>107.89886804924397</v>
      </c>
      <c r="BG18" s="41">
        <v>74.9</v>
      </c>
      <c r="BH18" s="41">
        <v>77.6</v>
      </c>
      <c r="BI18" s="42">
        <f t="shared" si="24"/>
        <v>103.6048064085447</v>
      </c>
      <c r="BJ18" s="42">
        <v>124.75884244372988</v>
      </c>
      <c r="BK18" s="37">
        <v>24.8</v>
      </c>
      <c r="BL18" s="37">
        <v>25.6</v>
      </c>
      <c r="BM18" s="82">
        <f t="shared" si="25"/>
        <v>103.2258064516129</v>
      </c>
      <c r="BN18" s="41">
        <v>1</v>
      </c>
      <c r="BO18" s="41">
        <v>5</v>
      </c>
      <c r="BP18" s="42">
        <f t="shared" si="26"/>
        <v>500</v>
      </c>
      <c r="BQ18" s="42"/>
      <c r="BR18" s="41"/>
      <c r="BS18" s="41"/>
      <c r="BT18" s="41"/>
      <c r="BU18" s="42"/>
      <c r="BV18" s="42"/>
      <c r="BW18" s="41"/>
      <c r="BX18" s="41">
        <v>255</v>
      </c>
      <c r="BY18" s="41"/>
      <c r="BZ18" s="42">
        <f t="shared" si="27"/>
        <v>0</v>
      </c>
      <c r="CA18" s="42"/>
      <c r="CB18" s="41"/>
    </row>
    <row r="19" spans="1:80" ht="18">
      <c r="A19" s="35" t="s">
        <v>12</v>
      </c>
      <c r="B19" s="36">
        <v>13</v>
      </c>
      <c r="C19" s="36">
        <v>18.2</v>
      </c>
      <c r="D19" s="36">
        <f t="shared" si="0"/>
        <v>140</v>
      </c>
      <c r="E19" s="36">
        <v>100</v>
      </c>
      <c r="F19" s="37">
        <v>6</v>
      </c>
      <c r="G19" s="36">
        <v>7.9</v>
      </c>
      <c r="H19" s="36">
        <f t="shared" si="1"/>
        <v>131.66666666666666</v>
      </c>
      <c r="I19" s="39">
        <v>9</v>
      </c>
      <c r="J19" s="40">
        <v>15.3</v>
      </c>
      <c r="K19" s="36">
        <f t="shared" si="2"/>
        <v>170.00000000000003</v>
      </c>
      <c r="L19" s="36"/>
      <c r="M19" s="39">
        <v>4</v>
      </c>
      <c r="N19" s="37">
        <v>5.7</v>
      </c>
      <c r="O19" s="36">
        <f t="shared" si="3"/>
        <v>142.5</v>
      </c>
      <c r="P19" s="36">
        <f t="shared" si="4"/>
        <v>22</v>
      </c>
      <c r="Q19" s="36">
        <f t="shared" si="5"/>
        <v>33.5</v>
      </c>
      <c r="R19" s="36">
        <f t="shared" si="6"/>
        <v>152.27272727272728</v>
      </c>
      <c r="S19" s="36">
        <v>90.78590785907859</v>
      </c>
      <c r="T19" s="36">
        <f t="shared" si="7"/>
        <v>10</v>
      </c>
      <c r="U19" s="36">
        <f t="shared" si="8"/>
        <v>13.600000000000001</v>
      </c>
      <c r="V19" s="36">
        <f t="shared" si="9"/>
        <v>136</v>
      </c>
      <c r="W19" s="36">
        <v>3</v>
      </c>
      <c r="X19" s="36">
        <v>4.2</v>
      </c>
      <c r="Y19" s="37">
        <f t="shared" si="10"/>
        <v>140</v>
      </c>
      <c r="Z19" s="36">
        <v>140</v>
      </c>
      <c r="AA19" s="37">
        <v>1</v>
      </c>
      <c r="AB19" s="37">
        <v>1</v>
      </c>
      <c r="AC19" s="36">
        <f t="shared" si="11"/>
        <v>100</v>
      </c>
      <c r="AD19" s="36">
        <v>1055</v>
      </c>
      <c r="AE19" s="36">
        <v>1091.5</v>
      </c>
      <c r="AF19" s="36">
        <f t="shared" si="12"/>
        <v>103.45971563981043</v>
      </c>
      <c r="AG19" s="36">
        <v>108.45588235294117</v>
      </c>
      <c r="AH19" s="44">
        <v>285</v>
      </c>
      <c r="AI19" s="36">
        <v>283.8</v>
      </c>
      <c r="AJ19" s="36">
        <f t="shared" si="13"/>
        <v>99.57894736842105</v>
      </c>
      <c r="AK19" s="36">
        <f t="shared" si="14"/>
        <v>1058</v>
      </c>
      <c r="AL19" s="36">
        <f t="shared" si="15"/>
        <v>1095.7</v>
      </c>
      <c r="AM19" s="36">
        <f t="shared" si="16"/>
        <v>103.56332703213612</v>
      </c>
      <c r="AN19" s="36">
        <v>108.54963344561126</v>
      </c>
      <c r="AO19" s="36">
        <f t="shared" si="17"/>
        <v>286</v>
      </c>
      <c r="AP19" s="36">
        <f t="shared" si="18"/>
        <v>284.8</v>
      </c>
      <c r="AQ19" s="36">
        <f t="shared" si="19"/>
        <v>99.58041958041959</v>
      </c>
      <c r="AR19" s="36">
        <v>1795</v>
      </c>
      <c r="AS19" s="36">
        <v>1795.2</v>
      </c>
      <c r="AT19" s="36">
        <f t="shared" si="20"/>
        <v>100.01114206128135</v>
      </c>
      <c r="AU19" s="36">
        <v>97.829550710595</v>
      </c>
      <c r="AV19" s="36">
        <v>690</v>
      </c>
      <c r="AW19" s="36">
        <v>690</v>
      </c>
      <c r="AX19" s="36">
        <f t="shared" si="21"/>
        <v>100</v>
      </c>
      <c r="AY19" s="36">
        <v>27</v>
      </c>
      <c r="AZ19" s="36">
        <v>60.5</v>
      </c>
      <c r="BA19" s="36">
        <f t="shared" si="22"/>
        <v>224.0740740740741</v>
      </c>
      <c r="BB19" s="36">
        <v>198.36065573770492</v>
      </c>
      <c r="BC19" s="77">
        <v>11</v>
      </c>
      <c r="BD19" s="82">
        <v>23</v>
      </c>
      <c r="BE19" s="120">
        <f t="shared" si="23"/>
        <v>209.0909090909091</v>
      </c>
      <c r="BF19" s="40">
        <v>104.1185699876723</v>
      </c>
      <c r="BG19" s="41">
        <v>136.8</v>
      </c>
      <c r="BH19" s="41">
        <v>144.1</v>
      </c>
      <c r="BI19" s="42">
        <f t="shared" si="24"/>
        <v>105.33625730994152</v>
      </c>
      <c r="BJ19" s="42">
        <v>177.68187422934653</v>
      </c>
      <c r="BK19" s="37">
        <v>31.1</v>
      </c>
      <c r="BL19" s="37">
        <v>32.2</v>
      </c>
      <c r="BM19" s="82">
        <f t="shared" si="25"/>
        <v>103.53697749196142</v>
      </c>
      <c r="BN19" s="41">
        <v>1</v>
      </c>
      <c r="BO19" s="41"/>
      <c r="BP19" s="42">
        <f t="shared" si="26"/>
        <v>0</v>
      </c>
      <c r="BQ19" s="42"/>
      <c r="BR19" s="41"/>
      <c r="BS19" s="41"/>
      <c r="BT19" s="41"/>
      <c r="BU19" s="42"/>
      <c r="BV19" s="42"/>
      <c r="BW19" s="41"/>
      <c r="BX19" s="41">
        <v>348</v>
      </c>
      <c r="BY19" s="41"/>
      <c r="BZ19" s="42">
        <f t="shared" si="27"/>
        <v>0</v>
      </c>
      <c r="CA19" s="42"/>
      <c r="CB19" s="41"/>
    </row>
    <row r="20" spans="1:80" ht="18">
      <c r="A20" s="35" t="s">
        <v>13</v>
      </c>
      <c r="B20" s="36">
        <v>22</v>
      </c>
      <c r="C20" s="36">
        <v>26.6</v>
      </c>
      <c r="D20" s="36">
        <f t="shared" si="0"/>
        <v>120.90909090909092</v>
      </c>
      <c r="E20" s="36">
        <v>59.375</v>
      </c>
      <c r="F20" s="37">
        <v>8</v>
      </c>
      <c r="G20" s="36">
        <v>11.6</v>
      </c>
      <c r="H20" s="36"/>
      <c r="I20" s="39">
        <v>0</v>
      </c>
      <c r="J20" s="40">
        <v>0</v>
      </c>
      <c r="K20" s="36"/>
      <c r="L20" s="36"/>
      <c r="M20" s="39"/>
      <c r="N20" s="37"/>
      <c r="O20" s="36"/>
      <c r="P20" s="36">
        <f t="shared" si="4"/>
        <v>22</v>
      </c>
      <c r="Q20" s="36">
        <f t="shared" si="5"/>
        <v>26.6</v>
      </c>
      <c r="R20" s="36">
        <f t="shared" si="6"/>
        <v>120.90909090909092</v>
      </c>
      <c r="S20" s="36">
        <v>59.375</v>
      </c>
      <c r="T20" s="36">
        <f t="shared" si="7"/>
        <v>8</v>
      </c>
      <c r="U20" s="36">
        <f t="shared" si="8"/>
        <v>11.6</v>
      </c>
      <c r="V20" s="36">
        <f t="shared" si="9"/>
        <v>145</v>
      </c>
      <c r="W20" s="36">
        <v>5</v>
      </c>
      <c r="X20" s="36">
        <v>6.3</v>
      </c>
      <c r="Y20" s="37">
        <f t="shared" si="10"/>
        <v>126</v>
      </c>
      <c r="Z20" s="36">
        <v>82.89473684210527</v>
      </c>
      <c r="AA20" s="37">
        <v>2</v>
      </c>
      <c r="AB20" s="37">
        <v>2.1</v>
      </c>
      <c r="AC20" s="36">
        <f t="shared" si="11"/>
        <v>105</v>
      </c>
      <c r="AD20" s="36">
        <v>0</v>
      </c>
      <c r="AE20" s="36">
        <v>0</v>
      </c>
      <c r="AF20" s="36"/>
      <c r="AG20" s="36"/>
      <c r="AH20" s="38"/>
      <c r="AI20" s="36"/>
      <c r="AJ20" s="36"/>
      <c r="AK20" s="36">
        <f t="shared" si="14"/>
        <v>5</v>
      </c>
      <c r="AL20" s="36">
        <f t="shared" si="15"/>
        <v>6.3</v>
      </c>
      <c r="AM20" s="36">
        <f t="shared" si="16"/>
        <v>126</v>
      </c>
      <c r="AN20" s="36">
        <v>82.89473684210527</v>
      </c>
      <c r="AO20" s="36">
        <f t="shared" si="17"/>
        <v>2</v>
      </c>
      <c r="AP20" s="36">
        <f t="shared" si="18"/>
        <v>2.1</v>
      </c>
      <c r="AQ20" s="36">
        <f t="shared" si="19"/>
        <v>105</v>
      </c>
      <c r="AR20" s="36">
        <v>871</v>
      </c>
      <c r="AS20" s="36">
        <v>875.6</v>
      </c>
      <c r="AT20" s="36">
        <f t="shared" si="20"/>
        <v>100.5281285878301</v>
      </c>
      <c r="AU20" s="36">
        <v>95.15189158613421</v>
      </c>
      <c r="AV20" s="36">
        <v>320</v>
      </c>
      <c r="AW20" s="36">
        <v>322.8</v>
      </c>
      <c r="AX20" s="36">
        <f t="shared" si="21"/>
        <v>100.875</v>
      </c>
      <c r="AY20" s="36">
        <v>33</v>
      </c>
      <c r="AZ20" s="36">
        <v>22.8</v>
      </c>
      <c r="BA20" s="36">
        <f t="shared" si="22"/>
        <v>69.0909090909091</v>
      </c>
      <c r="BB20" s="36">
        <v>65.14285714285715</v>
      </c>
      <c r="BC20" s="77">
        <v>12</v>
      </c>
      <c r="BD20" s="82">
        <v>13.5</v>
      </c>
      <c r="BE20" s="120">
        <f t="shared" si="23"/>
        <v>112.5</v>
      </c>
      <c r="BF20" s="40">
        <v>100</v>
      </c>
      <c r="BG20" s="41">
        <v>51.4</v>
      </c>
      <c r="BH20" s="41">
        <v>53.4</v>
      </c>
      <c r="BI20" s="42">
        <f t="shared" si="24"/>
        <v>103.8910505836576</v>
      </c>
      <c r="BJ20" s="42">
        <v>134.1708542713568</v>
      </c>
      <c r="BK20" s="37">
        <v>9.2</v>
      </c>
      <c r="BL20" s="37">
        <v>9.6</v>
      </c>
      <c r="BM20" s="82">
        <f t="shared" si="25"/>
        <v>104.34782608695652</v>
      </c>
      <c r="BN20" s="41">
        <v>2</v>
      </c>
      <c r="BO20" s="41"/>
      <c r="BP20" s="42">
        <f t="shared" si="26"/>
        <v>0</v>
      </c>
      <c r="BQ20" s="42"/>
      <c r="BR20" s="41"/>
      <c r="BS20" s="41"/>
      <c r="BT20" s="41"/>
      <c r="BU20" s="42"/>
      <c r="BV20" s="42"/>
      <c r="BW20" s="41"/>
      <c r="BX20" s="41">
        <v>414</v>
      </c>
      <c r="BY20" s="41">
        <v>300</v>
      </c>
      <c r="BZ20" s="42">
        <f t="shared" si="27"/>
        <v>72.46376811594203</v>
      </c>
      <c r="CA20" s="42"/>
      <c r="CB20" s="41"/>
    </row>
    <row r="21" spans="1:80" ht="18">
      <c r="A21" s="35" t="s">
        <v>14</v>
      </c>
      <c r="B21" s="36">
        <v>2</v>
      </c>
      <c r="C21" s="36">
        <v>5.7</v>
      </c>
      <c r="D21" s="36">
        <f t="shared" si="0"/>
        <v>285</v>
      </c>
      <c r="E21" s="36">
        <v>247.82608695652178</v>
      </c>
      <c r="F21" s="37">
        <v>1</v>
      </c>
      <c r="G21" s="36">
        <v>0</v>
      </c>
      <c r="H21" s="36"/>
      <c r="I21" s="39">
        <v>0</v>
      </c>
      <c r="J21" s="40">
        <v>0</v>
      </c>
      <c r="K21" s="36"/>
      <c r="L21" s="36"/>
      <c r="M21" s="39"/>
      <c r="N21" s="37"/>
      <c r="O21" s="36"/>
      <c r="P21" s="36">
        <f t="shared" si="4"/>
        <v>2</v>
      </c>
      <c r="Q21" s="36">
        <f t="shared" si="5"/>
        <v>5.7</v>
      </c>
      <c r="R21" s="36">
        <f t="shared" si="6"/>
        <v>285</v>
      </c>
      <c r="S21" s="36">
        <v>247.82608695652178</v>
      </c>
      <c r="T21" s="36">
        <f t="shared" si="7"/>
        <v>1</v>
      </c>
      <c r="U21" s="36">
        <f t="shared" si="8"/>
        <v>0</v>
      </c>
      <c r="V21" s="36">
        <f t="shared" si="9"/>
        <v>0</v>
      </c>
      <c r="W21" s="36">
        <v>3</v>
      </c>
      <c r="X21" s="36">
        <v>3.7</v>
      </c>
      <c r="Y21" s="37">
        <f t="shared" si="10"/>
        <v>123.33333333333334</v>
      </c>
      <c r="Z21" s="36">
        <v>123.33333333333334</v>
      </c>
      <c r="AA21" s="37">
        <v>1</v>
      </c>
      <c r="AB21" s="37">
        <v>0</v>
      </c>
      <c r="AC21" s="36">
        <f t="shared" si="11"/>
        <v>0</v>
      </c>
      <c r="AD21" s="36">
        <v>0</v>
      </c>
      <c r="AE21" s="36">
        <v>0</v>
      </c>
      <c r="AF21" s="36"/>
      <c r="AG21" s="36"/>
      <c r="AH21" s="38"/>
      <c r="AI21" s="36"/>
      <c r="AJ21" s="36"/>
      <c r="AK21" s="36">
        <f t="shared" si="14"/>
        <v>3</v>
      </c>
      <c r="AL21" s="36">
        <f t="shared" si="15"/>
        <v>3.7</v>
      </c>
      <c r="AM21" s="36">
        <f t="shared" si="16"/>
        <v>123.33333333333334</v>
      </c>
      <c r="AN21" s="36">
        <v>123.33333333333334</v>
      </c>
      <c r="AO21" s="36">
        <f t="shared" si="17"/>
        <v>1</v>
      </c>
      <c r="AP21" s="36">
        <f t="shared" si="18"/>
        <v>0</v>
      </c>
      <c r="AQ21" s="36">
        <f t="shared" si="19"/>
        <v>0</v>
      </c>
      <c r="AR21" s="36">
        <v>255</v>
      </c>
      <c r="AS21" s="36">
        <v>256.1</v>
      </c>
      <c r="AT21" s="36">
        <f t="shared" si="20"/>
        <v>100.43137254901961</v>
      </c>
      <c r="AU21" s="36">
        <v>90.57917192598835</v>
      </c>
      <c r="AV21" s="36">
        <v>89</v>
      </c>
      <c r="AW21" s="36">
        <v>89.7</v>
      </c>
      <c r="AX21" s="36">
        <f t="shared" si="21"/>
        <v>100.78651685393258</v>
      </c>
      <c r="AY21" s="36">
        <v>15</v>
      </c>
      <c r="AZ21" s="36">
        <v>10</v>
      </c>
      <c r="BA21" s="36">
        <f t="shared" si="22"/>
        <v>66.66666666666666</v>
      </c>
      <c r="BB21" s="36">
        <v>45.45454545454545</v>
      </c>
      <c r="BC21" s="77">
        <v>7</v>
      </c>
      <c r="BD21" s="82">
        <v>3</v>
      </c>
      <c r="BE21" s="120">
        <f t="shared" si="23"/>
        <v>42.857142857142854</v>
      </c>
      <c r="BF21" s="40">
        <v>100</v>
      </c>
      <c r="BG21" s="41">
        <v>20.6</v>
      </c>
      <c r="BH21" s="41">
        <v>21.7</v>
      </c>
      <c r="BI21" s="42">
        <f t="shared" si="24"/>
        <v>105.33980582524272</v>
      </c>
      <c r="BJ21" s="42">
        <v>274.6835443037975</v>
      </c>
      <c r="BK21" s="37">
        <v>5</v>
      </c>
      <c r="BL21" s="37">
        <v>5</v>
      </c>
      <c r="BM21" s="82">
        <f t="shared" si="25"/>
        <v>100</v>
      </c>
      <c r="BN21" s="41">
        <v>0</v>
      </c>
      <c r="BO21" s="41"/>
      <c r="BP21" s="42"/>
      <c r="BQ21" s="42"/>
      <c r="BR21" s="41"/>
      <c r="BS21" s="41"/>
      <c r="BT21" s="41"/>
      <c r="BU21" s="42"/>
      <c r="BV21" s="42"/>
      <c r="BW21" s="41"/>
      <c r="BX21" s="41">
        <v>160</v>
      </c>
      <c r="BY21" s="41"/>
      <c r="BZ21" s="42">
        <f t="shared" si="27"/>
        <v>0</v>
      </c>
      <c r="CA21" s="42"/>
      <c r="CB21" s="41"/>
    </row>
    <row r="22" spans="1:80" ht="18">
      <c r="A22" s="35" t="s">
        <v>15</v>
      </c>
      <c r="B22" s="36">
        <v>57</v>
      </c>
      <c r="C22" s="36">
        <v>81.5</v>
      </c>
      <c r="D22" s="36">
        <f t="shared" si="0"/>
        <v>142.98245614035088</v>
      </c>
      <c r="E22" s="36">
        <v>128.95569620253164</v>
      </c>
      <c r="F22" s="37">
        <v>19</v>
      </c>
      <c r="G22" s="36">
        <v>26.9</v>
      </c>
      <c r="H22" s="36">
        <f t="shared" si="1"/>
        <v>141.57894736842104</v>
      </c>
      <c r="I22" s="39">
        <v>627</v>
      </c>
      <c r="J22" s="40">
        <v>706.9</v>
      </c>
      <c r="K22" s="36">
        <f t="shared" si="2"/>
        <v>112.7432216905901</v>
      </c>
      <c r="L22" s="36">
        <v>100.45473923546966</v>
      </c>
      <c r="M22" s="39">
        <v>227</v>
      </c>
      <c r="N22" s="36">
        <v>286.6</v>
      </c>
      <c r="O22" s="36">
        <f t="shared" si="3"/>
        <v>126.25550660792952</v>
      </c>
      <c r="P22" s="36">
        <f t="shared" si="4"/>
        <v>684</v>
      </c>
      <c r="Q22" s="36">
        <f t="shared" si="5"/>
        <v>788.4</v>
      </c>
      <c r="R22" s="36">
        <f t="shared" si="6"/>
        <v>115.26315789473685</v>
      </c>
      <c r="S22" s="36">
        <v>102.80349458860347</v>
      </c>
      <c r="T22" s="36">
        <f t="shared" si="7"/>
        <v>246</v>
      </c>
      <c r="U22" s="36">
        <f t="shared" si="8"/>
        <v>313.5</v>
      </c>
      <c r="V22" s="36">
        <f t="shared" si="9"/>
        <v>127.4390243902439</v>
      </c>
      <c r="W22" s="36">
        <v>7</v>
      </c>
      <c r="X22" s="36">
        <v>10</v>
      </c>
      <c r="Y22" s="37">
        <f t="shared" si="10"/>
        <v>142.85714285714286</v>
      </c>
      <c r="Z22" s="36">
        <v>61.34969325153374</v>
      </c>
      <c r="AA22" s="37">
        <v>3</v>
      </c>
      <c r="AB22" s="37">
        <v>4.9</v>
      </c>
      <c r="AC22" s="36">
        <f t="shared" si="11"/>
        <v>163.33333333333334</v>
      </c>
      <c r="AD22" s="36">
        <v>78</v>
      </c>
      <c r="AE22" s="36">
        <v>36.3</v>
      </c>
      <c r="AF22" s="36">
        <f t="shared" si="12"/>
        <v>46.53846153846153</v>
      </c>
      <c r="AG22" s="36">
        <v>57.34597156398104</v>
      </c>
      <c r="AH22" s="38">
        <v>23</v>
      </c>
      <c r="AI22" s="36">
        <v>11.5</v>
      </c>
      <c r="AJ22" s="36">
        <f t="shared" si="13"/>
        <v>50</v>
      </c>
      <c r="AK22" s="36">
        <f t="shared" si="14"/>
        <v>85</v>
      </c>
      <c r="AL22" s="36">
        <f t="shared" si="15"/>
        <v>46.3</v>
      </c>
      <c r="AM22" s="36">
        <f t="shared" si="16"/>
        <v>54.470588235294116</v>
      </c>
      <c r="AN22" s="36">
        <v>58.165829145728644</v>
      </c>
      <c r="AO22" s="36">
        <f t="shared" si="17"/>
        <v>26</v>
      </c>
      <c r="AP22" s="36">
        <f t="shared" si="18"/>
        <v>16.4</v>
      </c>
      <c r="AQ22" s="36">
        <f t="shared" si="19"/>
        <v>63.07692307692307</v>
      </c>
      <c r="AR22" s="36">
        <v>3815</v>
      </c>
      <c r="AS22" s="36">
        <v>3826.1</v>
      </c>
      <c r="AT22" s="36">
        <f t="shared" si="20"/>
        <v>100.29095674967235</v>
      </c>
      <c r="AU22" s="36">
        <v>102.98534380825713</v>
      </c>
      <c r="AV22" s="36">
        <v>1298</v>
      </c>
      <c r="AW22" s="36">
        <v>1309</v>
      </c>
      <c r="AX22" s="36">
        <f t="shared" si="21"/>
        <v>100.84745762711864</v>
      </c>
      <c r="AY22" s="36">
        <v>185</v>
      </c>
      <c r="AZ22" s="36">
        <v>144.2</v>
      </c>
      <c r="BA22" s="36">
        <f t="shared" si="22"/>
        <v>77.94594594594594</v>
      </c>
      <c r="BB22" s="36">
        <v>152.91622481442204</v>
      </c>
      <c r="BC22" s="77">
        <v>64</v>
      </c>
      <c r="BD22" s="82">
        <v>49</v>
      </c>
      <c r="BE22" s="120">
        <f t="shared" si="23"/>
        <v>76.5625</v>
      </c>
      <c r="BF22" s="40">
        <v>99.95102497726161</v>
      </c>
      <c r="BG22" s="41">
        <v>200.7</v>
      </c>
      <c r="BH22" s="41">
        <v>211.1</v>
      </c>
      <c r="BI22" s="42">
        <f t="shared" si="24"/>
        <v>105.1818634778276</v>
      </c>
      <c r="BJ22" s="42">
        <v>154.5387994143485</v>
      </c>
      <c r="BK22" s="37">
        <v>99</v>
      </c>
      <c r="BL22" s="37">
        <v>104.9</v>
      </c>
      <c r="BM22" s="82">
        <f t="shared" si="25"/>
        <v>105.95959595959596</v>
      </c>
      <c r="BN22" s="41">
        <v>2</v>
      </c>
      <c r="BO22" s="41">
        <v>10</v>
      </c>
      <c r="BP22" s="42">
        <f t="shared" si="26"/>
        <v>500</v>
      </c>
      <c r="BQ22" s="42">
        <v>25</v>
      </c>
      <c r="BR22" s="41">
        <f>BO22/BQ22*100</f>
        <v>40</v>
      </c>
      <c r="BS22" s="41"/>
      <c r="BT22" s="41"/>
      <c r="BU22" s="42"/>
      <c r="BV22" s="42">
        <v>146</v>
      </c>
      <c r="BW22" s="41">
        <f>BT22/BV22*100</f>
        <v>0</v>
      </c>
      <c r="BX22" s="41">
        <v>2340</v>
      </c>
      <c r="BY22" s="41">
        <v>330</v>
      </c>
      <c r="BZ22" s="42">
        <f t="shared" si="27"/>
        <v>14.102564102564102</v>
      </c>
      <c r="CA22" s="42">
        <v>6820</v>
      </c>
      <c r="CB22" s="42">
        <f t="shared" si="28"/>
        <v>4.838709677419355</v>
      </c>
    </row>
    <row r="23" spans="1:80" ht="18">
      <c r="A23" s="35" t="s">
        <v>16</v>
      </c>
      <c r="B23" s="36">
        <v>29</v>
      </c>
      <c r="C23" s="36">
        <v>56.3</v>
      </c>
      <c r="D23" s="36">
        <f t="shared" si="0"/>
        <v>194.13793103448276</v>
      </c>
      <c r="E23" s="36">
        <v>107.8544061302682</v>
      </c>
      <c r="F23" s="37">
        <v>10</v>
      </c>
      <c r="G23" s="36">
        <v>20.4</v>
      </c>
      <c r="H23" s="36"/>
      <c r="I23" s="39"/>
      <c r="J23" s="40"/>
      <c r="K23" s="36"/>
      <c r="L23" s="36"/>
      <c r="M23" s="39"/>
      <c r="N23" s="37"/>
      <c r="O23" s="36"/>
      <c r="P23" s="36">
        <f t="shared" si="4"/>
        <v>29</v>
      </c>
      <c r="Q23" s="36">
        <f t="shared" si="5"/>
        <v>56.3</v>
      </c>
      <c r="R23" s="36">
        <f t="shared" si="6"/>
        <v>194.13793103448276</v>
      </c>
      <c r="S23" s="36">
        <v>107.8544061302682</v>
      </c>
      <c r="T23" s="36">
        <f t="shared" si="7"/>
        <v>10</v>
      </c>
      <c r="U23" s="36">
        <f t="shared" si="8"/>
        <v>20.4</v>
      </c>
      <c r="V23" s="36">
        <f t="shared" si="9"/>
        <v>204</v>
      </c>
      <c r="W23" s="36">
        <v>4</v>
      </c>
      <c r="X23" s="36">
        <v>4</v>
      </c>
      <c r="Y23" s="37">
        <f t="shared" si="10"/>
        <v>100</v>
      </c>
      <c r="Z23" s="36">
        <v>48.192771084337345</v>
      </c>
      <c r="AA23" s="37">
        <v>2</v>
      </c>
      <c r="AB23" s="37">
        <v>1</v>
      </c>
      <c r="AC23" s="36">
        <f t="shared" si="11"/>
        <v>50</v>
      </c>
      <c r="AD23" s="36">
        <v>0</v>
      </c>
      <c r="AE23" s="36"/>
      <c r="AF23" s="36"/>
      <c r="AG23" s="36"/>
      <c r="AH23" s="38"/>
      <c r="AI23" s="36"/>
      <c r="AJ23" s="36"/>
      <c r="AK23" s="36">
        <f t="shared" si="14"/>
        <v>4</v>
      </c>
      <c r="AL23" s="36">
        <f t="shared" si="15"/>
        <v>4</v>
      </c>
      <c r="AM23" s="36">
        <f t="shared" si="16"/>
        <v>100</v>
      </c>
      <c r="AN23" s="36">
        <v>48.192771084337345</v>
      </c>
      <c r="AO23" s="36">
        <f t="shared" si="17"/>
        <v>2</v>
      </c>
      <c r="AP23" s="36">
        <f t="shared" si="18"/>
        <v>1</v>
      </c>
      <c r="AQ23" s="36">
        <f t="shared" si="19"/>
        <v>50</v>
      </c>
      <c r="AR23" s="36">
        <v>693</v>
      </c>
      <c r="AS23" s="36">
        <v>693.6</v>
      </c>
      <c r="AT23" s="36">
        <f t="shared" si="20"/>
        <v>100.08658008658008</v>
      </c>
      <c r="AU23" s="36">
        <v>83.71042853801474</v>
      </c>
      <c r="AV23" s="36">
        <v>284</v>
      </c>
      <c r="AW23" s="36">
        <v>284</v>
      </c>
      <c r="AX23" s="36">
        <f t="shared" si="21"/>
        <v>100</v>
      </c>
      <c r="AY23" s="36">
        <v>22</v>
      </c>
      <c r="AZ23" s="36">
        <v>46</v>
      </c>
      <c r="BA23" s="36">
        <f t="shared" si="22"/>
        <v>209.0909090909091</v>
      </c>
      <c r="BB23" s="36">
        <v>328.57142857142856</v>
      </c>
      <c r="BC23" s="77">
        <v>8</v>
      </c>
      <c r="BD23" s="82">
        <v>15</v>
      </c>
      <c r="BE23" s="120">
        <f t="shared" si="23"/>
        <v>187.5</v>
      </c>
      <c r="BF23" s="40">
        <v>100.34334763948497</v>
      </c>
      <c r="BG23" s="41">
        <v>16.3</v>
      </c>
      <c r="BH23" s="41">
        <v>17.3</v>
      </c>
      <c r="BI23" s="42">
        <f t="shared" si="24"/>
        <v>106.13496932515338</v>
      </c>
      <c r="BJ23" s="42">
        <v>139.51612903225808</v>
      </c>
      <c r="BK23" s="37">
        <v>5.6</v>
      </c>
      <c r="BL23" s="37">
        <v>6.2</v>
      </c>
      <c r="BM23" s="82">
        <f t="shared" si="25"/>
        <v>110.71428571428572</v>
      </c>
      <c r="BN23" s="41">
        <v>1</v>
      </c>
      <c r="BO23" s="41"/>
      <c r="BP23" s="42">
        <f t="shared" si="26"/>
        <v>0</v>
      </c>
      <c r="BQ23" s="42"/>
      <c r="BR23" s="41"/>
      <c r="BS23" s="41"/>
      <c r="BT23" s="41"/>
      <c r="BU23" s="42"/>
      <c r="BV23" s="42"/>
      <c r="BW23" s="41"/>
      <c r="BX23" s="41">
        <v>230</v>
      </c>
      <c r="BY23" s="41"/>
      <c r="BZ23" s="42">
        <f t="shared" si="27"/>
        <v>0</v>
      </c>
      <c r="CA23" s="42"/>
      <c r="CB23" s="41"/>
    </row>
    <row r="24" spans="1:80" ht="18">
      <c r="A24" s="35" t="s">
        <v>17</v>
      </c>
      <c r="B24" s="36">
        <v>13</v>
      </c>
      <c r="C24" s="36">
        <v>16.1</v>
      </c>
      <c r="D24" s="36">
        <f t="shared" si="0"/>
        <v>123.84615384615385</v>
      </c>
      <c r="E24" s="36">
        <v>105.92105263157896</v>
      </c>
      <c r="F24" s="37">
        <v>4</v>
      </c>
      <c r="G24" s="36">
        <v>5.6</v>
      </c>
      <c r="H24" s="36">
        <f t="shared" si="1"/>
        <v>140</v>
      </c>
      <c r="I24" s="39">
        <v>207</v>
      </c>
      <c r="J24" s="40">
        <v>215.1</v>
      </c>
      <c r="K24" s="36">
        <f t="shared" si="2"/>
        <v>103.91304347826087</v>
      </c>
      <c r="L24" s="36">
        <v>106.22222222222221</v>
      </c>
      <c r="M24" s="39">
        <v>89</v>
      </c>
      <c r="N24" s="37">
        <v>103.4</v>
      </c>
      <c r="O24" s="36">
        <f t="shared" si="3"/>
        <v>116.1797752808989</v>
      </c>
      <c r="P24" s="36">
        <f t="shared" si="4"/>
        <v>220</v>
      </c>
      <c r="Q24" s="36">
        <f t="shared" si="5"/>
        <v>231.2</v>
      </c>
      <c r="R24" s="36">
        <f t="shared" si="6"/>
        <v>105.09090909090908</v>
      </c>
      <c r="S24" s="36">
        <v>106.20119430408819</v>
      </c>
      <c r="T24" s="36">
        <f t="shared" si="7"/>
        <v>93</v>
      </c>
      <c r="U24" s="36">
        <f t="shared" si="8"/>
        <v>109</v>
      </c>
      <c r="V24" s="36">
        <f t="shared" si="9"/>
        <v>117.20430107526883</v>
      </c>
      <c r="W24" s="36">
        <v>5</v>
      </c>
      <c r="X24" s="36">
        <v>5.5</v>
      </c>
      <c r="Y24" s="37">
        <f t="shared" si="10"/>
        <v>110.00000000000001</v>
      </c>
      <c r="Z24" s="36">
        <v>105.76923076923077</v>
      </c>
      <c r="AA24" s="37">
        <v>2</v>
      </c>
      <c r="AB24" s="37">
        <v>2.5</v>
      </c>
      <c r="AC24" s="36">
        <f t="shared" si="11"/>
        <v>125</v>
      </c>
      <c r="AD24" s="36">
        <v>16</v>
      </c>
      <c r="AE24" s="36">
        <v>5.7</v>
      </c>
      <c r="AF24" s="36">
        <f t="shared" si="12"/>
        <v>35.625</v>
      </c>
      <c r="AG24" s="36">
        <v>29.381443298969074</v>
      </c>
      <c r="AH24" s="44">
        <v>5</v>
      </c>
      <c r="AI24" s="36">
        <v>5.7</v>
      </c>
      <c r="AJ24" s="36">
        <f t="shared" si="13"/>
        <v>114.00000000000001</v>
      </c>
      <c r="AK24" s="36">
        <f t="shared" si="14"/>
        <v>21</v>
      </c>
      <c r="AL24" s="36">
        <f t="shared" si="15"/>
        <v>11.2</v>
      </c>
      <c r="AM24" s="36">
        <f t="shared" si="16"/>
        <v>53.333333333333336</v>
      </c>
      <c r="AN24" s="36">
        <v>45.52845528455285</v>
      </c>
      <c r="AO24" s="36">
        <f t="shared" si="17"/>
        <v>7</v>
      </c>
      <c r="AP24" s="36">
        <f t="shared" si="18"/>
        <v>8.2</v>
      </c>
      <c r="AQ24" s="36">
        <f t="shared" si="19"/>
        <v>117.14285714285712</v>
      </c>
      <c r="AR24" s="36">
        <v>1304</v>
      </c>
      <c r="AS24" s="36">
        <v>1304.8</v>
      </c>
      <c r="AT24" s="36">
        <f t="shared" si="20"/>
        <v>100.06134969325153</v>
      </c>
      <c r="AU24" s="36">
        <v>85.0568558928782</v>
      </c>
      <c r="AV24" s="36">
        <v>534</v>
      </c>
      <c r="AW24" s="36">
        <v>534</v>
      </c>
      <c r="AX24" s="36">
        <f t="shared" si="21"/>
        <v>100</v>
      </c>
      <c r="AY24" s="36">
        <v>25</v>
      </c>
      <c r="AZ24" s="36">
        <v>26.9</v>
      </c>
      <c r="BA24" s="36">
        <f t="shared" si="22"/>
        <v>107.59999999999998</v>
      </c>
      <c r="BB24" s="36">
        <v>112.08333333333333</v>
      </c>
      <c r="BC24" s="77">
        <v>9</v>
      </c>
      <c r="BD24" s="82">
        <v>10.4</v>
      </c>
      <c r="BE24" s="120">
        <f t="shared" si="23"/>
        <v>115.55555555555557</v>
      </c>
      <c r="BF24" s="40">
        <v>100.02742230347349</v>
      </c>
      <c r="BG24" s="41">
        <v>106.6</v>
      </c>
      <c r="BH24" s="41">
        <v>112</v>
      </c>
      <c r="BI24" s="42">
        <f t="shared" si="24"/>
        <v>105.0656660412758</v>
      </c>
      <c r="BJ24" s="42">
        <v>108.94941634241246</v>
      </c>
      <c r="BK24" s="37">
        <v>55.4</v>
      </c>
      <c r="BL24" s="37">
        <v>57.9</v>
      </c>
      <c r="BM24" s="82">
        <f t="shared" si="25"/>
        <v>104.51263537906136</v>
      </c>
      <c r="BN24" s="41">
        <v>1</v>
      </c>
      <c r="BO24" s="41">
        <v>1</v>
      </c>
      <c r="BP24" s="42">
        <f t="shared" si="26"/>
        <v>100</v>
      </c>
      <c r="BQ24" s="42">
        <v>3</v>
      </c>
      <c r="BR24" s="42">
        <f>BO24/BQ24*100</f>
        <v>33.33333333333333</v>
      </c>
      <c r="BS24" s="41"/>
      <c r="BT24" s="41"/>
      <c r="BU24" s="42"/>
      <c r="BV24" s="42"/>
      <c r="BW24" s="41"/>
      <c r="BX24" s="41">
        <v>230</v>
      </c>
      <c r="BY24" s="41">
        <v>150</v>
      </c>
      <c r="BZ24" s="42">
        <f t="shared" si="27"/>
        <v>65.21739130434783</v>
      </c>
      <c r="CA24" s="42"/>
      <c r="CB24" s="41"/>
    </row>
    <row r="25" spans="1:80" ht="18">
      <c r="A25" s="35" t="s">
        <v>18</v>
      </c>
      <c r="B25" s="36">
        <v>4</v>
      </c>
      <c r="C25" s="36">
        <v>11.1</v>
      </c>
      <c r="D25" s="36">
        <f t="shared" si="0"/>
        <v>277.5</v>
      </c>
      <c r="E25" s="36">
        <v>111</v>
      </c>
      <c r="F25" s="37">
        <v>2</v>
      </c>
      <c r="G25" s="36">
        <v>5.4</v>
      </c>
      <c r="H25" s="36"/>
      <c r="I25" s="39">
        <v>0</v>
      </c>
      <c r="J25" s="40">
        <v>0</v>
      </c>
      <c r="K25" s="36"/>
      <c r="L25" s="36"/>
      <c r="M25" s="39"/>
      <c r="N25" s="37"/>
      <c r="O25" s="36"/>
      <c r="P25" s="36">
        <f t="shared" si="4"/>
        <v>4</v>
      </c>
      <c r="Q25" s="36">
        <f t="shared" si="5"/>
        <v>11.1</v>
      </c>
      <c r="R25" s="36">
        <f t="shared" si="6"/>
        <v>277.5</v>
      </c>
      <c r="S25" s="36">
        <v>111</v>
      </c>
      <c r="T25" s="36">
        <f t="shared" si="7"/>
        <v>2</v>
      </c>
      <c r="U25" s="36">
        <f t="shared" si="8"/>
        <v>5.4</v>
      </c>
      <c r="V25" s="36">
        <f t="shared" si="9"/>
        <v>270</v>
      </c>
      <c r="W25" s="36">
        <v>2</v>
      </c>
      <c r="X25" s="36">
        <v>2.5</v>
      </c>
      <c r="Y25" s="37">
        <f t="shared" si="10"/>
        <v>125</v>
      </c>
      <c r="Z25" s="36">
        <v>92.59259259259258</v>
      </c>
      <c r="AA25" s="37">
        <v>1</v>
      </c>
      <c r="AB25" s="37">
        <v>1</v>
      </c>
      <c r="AC25" s="36">
        <f t="shared" si="11"/>
        <v>100</v>
      </c>
      <c r="AD25" s="36">
        <v>0</v>
      </c>
      <c r="AE25" s="36">
        <v>0</v>
      </c>
      <c r="AF25" s="36"/>
      <c r="AG25" s="36"/>
      <c r="AH25" s="38"/>
      <c r="AI25" s="36"/>
      <c r="AJ25" s="36"/>
      <c r="AK25" s="36">
        <f t="shared" si="14"/>
        <v>2</v>
      </c>
      <c r="AL25" s="36">
        <f t="shared" si="15"/>
        <v>2.5</v>
      </c>
      <c r="AM25" s="36">
        <f t="shared" si="16"/>
        <v>125</v>
      </c>
      <c r="AN25" s="36">
        <v>92.59259259259258</v>
      </c>
      <c r="AO25" s="36">
        <f t="shared" si="17"/>
        <v>1</v>
      </c>
      <c r="AP25" s="36">
        <f t="shared" si="18"/>
        <v>1</v>
      </c>
      <c r="AQ25" s="36">
        <f t="shared" si="19"/>
        <v>100</v>
      </c>
      <c r="AR25" s="36">
        <v>495</v>
      </c>
      <c r="AS25" s="36">
        <v>495.3</v>
      </c>
      <c r="AT25" s="36">
        <f t="shared" si="20"/>
        <v>100.06060606060608</v>
      </c>
      <c r="AU25" s="36">
        <v>89.35067656483828</v>
      </c>
      <c r="AV25" s="36">
        <v>167</v>
      </c>
      <c r="AW25" s="36">
        <v>167</v>
      </c>
      <c r="AX25" s="36">
        <f t="shared" si="21"/>
        <v>100</v>
      </c>
      <c r="AY25" s="36">
        <v>11</v>
      </c>
      <c r="AZ25" s="36">
        <v>13.7</v>
      </c>
      <c r="BA25" s="36">
        <f t="shared" si="22"/>
        <v>124.54545454545453</v>
      </c>
      <c r="BB25" s="36">
        <v>113.22314049586777</v>
      </c>
      <c r="BC25" s="77">
        <v>5</v>
      </c>
      <c r="BD25" s="82">
        <v>6.8</v>
      </c>
      <c r="BE25" s="120">
        <f t="shared" si="23"/>
        <v>136</v>
      </c>
      <c r="BF25" s="40">
        <v>90.55690072639226</v>
      </c>
      <c r="BG25" s="41">
        <v>20.1</v>
      </c>
      <c r="BH25" s="41">
        <v>21.1</v>
      </c>
      <c r="BI25" s="42">
        <f t="shared" si="24"/>
        <v>104.97512437810946</v>
      </c>
      <c r="BJ25" s="42">
        <v>67.84565916398714</v>
      </c>
      <c r="BK25" s="37">
        <v>4.8</v>
      </c>
      <c r="BL25" s="37">
        <v>5</v>
      </c>
      <c r="BM25" s="82">
        <f t="shared" si="25"/>
        <v>104.16666666666667</v>
      </c>
      <c r="BN25" s="41">
        <v>0</v>
      </c>
      <c r="BO25" s="41"/>
      <c r="BP25" s="42"/>
      <c r="BQ25" s="42"/>
      <c r="BR25" s="41"/>
      <c r="BS25" s="41"/>
      <c r="BT25" s="41"/>
      <c r="BU25" s="42"/>
      <c r="BV25" s="42"/>
      <c r="BW25" s="41"/>
      <c r="BX25" s="41">
        <v>60</v>
      </c>
      <c r="BY25" s="41">
        <v>60</v>
      </c>
      <c r="BZ25" s="42">
        <f t="shared" si="27"/>
        <v>100</v>
      </c>
      <c r="CA25" s="42"/>
      <c r="CB25" s="41"/>
    </row>
    <row r="26" spans="1:80" ht="18">
      <c r="A26" s="35" t="s">
        <v>19</v>
      </c>
      <c r="B26" s="36">
        <v>12</v>
      </c>
      <c r="C26" s="36">
        <v>20.5</v>
      </c>
      <c r="D26" s="36">
        <f t="shared" si="0"/>
        <v>170.83333333333331</v>
      </c>
      <c r="E26" s="36">
        <v>93.18181818181817</v>
      </c>
      <c r="F26" s="37">
        <v>5</v>
      </c>
      <c r="G26" s="36">
        <v>8</v>
      </c>
      <c r="H26" s="36"/>
      <c r="I26" s="39">
        <v>0</v>
      </c>
      <c r="J26" s="40">
        <v>0</v>
      </c>
      <c r="K26" s="36"/>
      <c r="L26" s="36"/>
      <c r="M26" s="39"/>
      <c r="N26" s="37"/>
      <c r="O26" s="36"/>
      <c r="P26" s="36">
        <f t="shared" si="4"/>
        <v>12</v>
      </c>
      <c r="Q26" s="36">
        <f t="shared" si="5"/>
        <v>20.5</v>
      </c>
      <c r="R26" s="36">
        <f t="shared" si="6"/>
        <v>170.83333333333331</v>
      </c>
      <c r="S26" s="36">
        <v>93.18181818181817</v>
      </c>
      <c r="T26" s="36">
        <f t="shared" si="7"/>
        <v>5</v>
      </c>
      <c r="U26" s="36">
        <f t="shared" si="8"/>
        <v>8</v>
      </c>
      <c r="V26" s="36">
        <f t="shared" si="9"/>
        <v>160</v>
      </c>
      <c r="W26" s="36">
        <v>3</v>
      </c>
      <c r="X26" s="36">
        <v>3.1</v>
      </c>
      <c r="Y26" s="37">
        <f t="shared" si="10"/>
        <v>103.33333333333334</v>
      </c>
      <c r="Z26" s="36">
        <v>38.27160493827161</v>
      </c>
      <c r="AA26" s="37">
        <v>1</v>
      </c>
      <c r="AB26" s="37">
        <v>0</v>
      </c>
      <c r="AC26" s="36">
        <f t="shared" si="11"/>
        <v>0</v>
      </c>
      <c r="AD26" s="36">
        <v>0</v>
      </c>
      <c r="AE26" s="36">
        <v>0</v>
      </c>
      <c r="AF26" s="36"/>
      <c r="AG26" s="36"/>
      <c r="AH26" s="38"/>
      <c r="AI26" s="36"/>
      <c r="AJ26" s="36"/>
      <c r="AK26" s="36">
        <f t="shared" si="14"/>
        <v>3</v>
      </c>
      <c r="AL26" s="36">
        <f t="shared" si="15"/>
        <v>3.1</v>
      </c>
      <c r="AM26" s="36">
        <f t="shared" si="16"/>
        <v>103.33333333333334</v>
      </c>
      <c r="AN26" s="36">
        <v>38.3</v>
      </c>
      <c r="AO26" s="36">
        <f t="shared" si="17"/>
        <v>1</v>
      </c>
      <c r="AP26" s="36">
        <f t="shared" si="18"/>
        <v>0</v>
      </c>
      <c r="AQ26" s="36">
        <f t="shared" si="19"/>
        <v>0</v>
      </c>
      <c r="AR26" s="36">
        <v>861</v>
      </c>
      <c r="AS26" s="36">
        <v>861</v>
      </c>
      <c r="AT26" s="36">
        <f t="shared" si="20"/>
        <v>100</v>
      </c>
      <c r="AU26" s="36">
        <v>87.84285494787889</v>
      </c>
      <c r="AV26" s="36">
        <v>331</v>
      </c>
      <c r="AW26" s="36">
        <v>331</v>
      </c>
      <c r="AX26" s="36">
        <f t="shared" si="21"/>
        <v>100</v>
      </c>
      <c r="AY26" s="36">
        <v>27</v>
      </c>
      <c r="AZ26" s="36">
        <v>28</v>
      </c>
      <c r="BA26" s="36">
        <f t="shared" si="22"/>
        <v>103.7037037037037</v>
      </c>
      <c r="BB26" s="36">
        <v>98.24561403508771</v>
      </c>
      <c r="BC26" s="77">
        <v>10</v>
      </c>
      <c r="BD26" s="82">
        <v>7.5</v>
      </c>
      <c r="BE26" s="120">
        <f t="shared" si="23"/>
        <v>75</v>
      </c>
      <c r="BF26" s="40">
        <v>100</v>
      </c>
      <c r="BG26" s="41">
        <v>39.7</v>
      </c>
      <c r="BH26" s="41">
        <v>42.3</v>
      </c>
      <c r="BI26" s="42">
        <f t="shared" si="24"/>
        <v>106.5491183879093</v>
      </c>
      <c r="BJ26" s="42">
        <v>216.9230769230769</v>
      </c>
      <c r="BK26" s="37">
        <v>20.2</v>
      </c>
      <c r="BL26" s="37">
        <v>22</v>
      </c>
      <c r="BM26" s="82">
        <f t="shared" si="25"/>
        <v>108.91089108910892</v>
      </c>
      <c r="BN26" s="41">
        <v>1</v>
      </c>
      <c r="BO26" s="41"/>
      <c r="BP26" s="42">
        <f t="shared" si="26"/>
        <v>0</v>
      </c>
      <c r="BQ26" s="42">
        <v>2</v>
      </c>
      <c r="BR26" s="41">
        <f>BO26/BQ26*100</f>
        <v>0</v>
      </c>
      <c r="BS26" s="41"/>
      <c r="BT26" s="41"/>
      <c r="BU26" s="42"/>
      <c r="BV26" s="42"/>
      <c r="BW26" s="41"/>
      <c r="BX26" s="41">
        <v>427</v>
      </c>
      <c r="BY26" s="41">
        <v>30</v>
      </c>
      <c r="BZ26" s="42">
        <f t="shared" si="27"/>
        <v>7.02576112412178</v>
      </c>
      <c r="CA26" s="42"/>
      <c r="CB26" s="41"/>
    </row>
    <row r="27" spans="1:80" ht="18">
      <c r="A27" s="35" t="s">
        <v>20</v>
      </c>
      <c r="B27" s="36">
        <v>62</v>
      </c>
      <c r="C27" s="36">
        <v>83.2</v>
      </c>
      <c r="D27" s="36">
        <f t="shared" si="0"/>
        <v>134.1935483870968</v>
      </c>
      <c r="E27" s="36">
        <v>97.65258215962442</v>
      </c>
      <c r="F27" s="37">
        <v>18</v>
      </c>
      <c r="G27" s="36">
        <v>19.8</v>
      </c>
      <c r="H27" s="36">
        <f t="shared" si="1"/>
        <v>110.00000000000001</v>
      </c>
      <c r="I27" s="39">
        <v>209</v>
      </c>
      <c r="J27" s="40">
        <v>230.9</v>
      </c>
      <c r="K27" s="36">
        <f t="shared" si="2"/>
        <v>110.47846889952153</v>
      </c>
      <c r="L27" s="36">
        <v>129.50084127874368</v>
      </c>
      <c r="M27" s="39">
        <v>65</v>
      </c>
      <c r="N27" s="37">
        <v>93</v>
      </c>
      <c r="O27" s="36">
        <f t="shared" si="3"/>
        <v>143.07692307692307</v>
      </c>
      <c r="P27" s="36">
        <f t="shared" si="4"/>
        <v>271</v>
      </c>
      <c r="Q27" s="36">
        <f t="shared" si="5"/>
        <v>314.1</v>
      </c>
      <c r="R27" s="36">
        <f t="shared" si="6"/>
        <v>115.90405904059043</v>
      </c>
      <c r="S27" s="36">
        <v>119.20303605313094</v>
      </c>
      <c r="T27" s="36">
        <f t="shared" si="7"/>
        <v>83</v>
      </c>
      <c r="U27" s="36">
        <f t="shared" si="8"/>
        <v>112.8</v>
      </c>
      <c r="V27" s="36">
        <f t="shared" si="9"/>
        <v>135.9036144578313</v>
      </c>
      <c r="W27" s="36">
        <v>10</v>
      </c>
      <c r="X27" s="36">
        <v>20.2</v>
      </c>
      <c r="Y27" s="37">
        <f t="shared" si="10"/>
        <v>202</v>
      </c>
      <c r="Z27" s="36">
        <v>183.63636363636363</v>
      </c>
      <c r="AA27" s="37">
        <v>4</v>
      </c>
      <c r="AB27" s="37">
        <v>9.1</v>
      </c>
      <c r="AC27" s="36">
        <f t="shared" si="11"/>
        <v>227.5</v>
      </c>
      <c r="AD27" s="36">
        <v>15</v>
      </c>
      <c r="AE27" s="36">
        <v>28.1</v>
      </c>
      <c r="AF27" s="36">
        <f t="shared" si="12"/>
        <v>187.33333333333334</v>
      </c>
      <c r="AG27" s="36">
        <v>130.09259259259258</v>
      </c>
      <c r="AH27" s="38">
        <v>5</v>
      </c>
      <c r="AI27" s="36">
        <v>10.2</v>
      </c>
      <c r="AJ27" s="36">
        <f t="shared" si="13"/>
        <v>204</v>
      </c>
      <c r="AK27" s="36">
        <f t="shared" si="14"/>
        <v>25</v>
      </c>
      <c r="AL27" s="36">
        <f t="shared" si="15"/>
        <v>48.3</v>
      </c>
      <c r="AM27" s="36">
        <f t="shared" si="16"/>
        <v>193.2</v>
      </c>
      <c r="AN27" s="36">
        <v>148.159509202454</v>
      </c>
      <c r="AO27" s="36">
        <f t="shared" si="17"/>
        <v>9</v>
      </c>
      <c r="AP27" s="36">
        <f t="shared" si="18"/>
        <v>19.299999999999997</v>
      </c>
      <c r="AQ27" s="36">
        <f t="shared" si="19"/>
        <v>214.4444444444444</v>
      </c>
      <c r="AR27" s="36">
        <v>22319</v>
      </c>
      <c r="AS27" s="36">
        <v>22348.5</v>
      </c>
      <c r="AT27" s="36">
        <f t="shared" si="20"/>
        <v>100.13217438057261</v>
      </c>
      <c r="AU27" s="36">
        <v>88.34903601506382</v>
      </c>
      <c r="AV27" s="36">
        <v>7855</v>
      </c>
      <c r="AW27" s="36">
        <v>7882.3</v>
      </c>
      <c r="AX27" s="36">
        <f t="shared" si="21"/>
        <v>100.3475493316359</v>
      </c>
      <c r="AY27" s="36">
        <v>398</v>
      </c>
      <c r="AZ27" s="36">
        <v>277</v>
      </c>
      <c r="BA27" s="36">
        <f t="shared" si="22"/>
        <v>69.59798994974874</v>
      </c>
      <c r="BB27" s="36">
        <v>110.27070063694269</v>
      </c>
      <c r="BC27" s="77">
        <v>135</v>
      </c>
      <c r="BD27" s="82">
        <v>90.5</v>
      </c>
      <c r="BE27" s="120">
        <f t="shared" si="23"/>
        <v>67.03703703703704</v>
      </c>
      <c r="BF27" s="40">
        <v>98.85825075398535</v>
      </c>
      <c r="BG27" s="41">
        <v>599.6</v>
      </c>
      <c r="BH27" s="41">
        <v>629.9</v>
      </c>
      <c r="BI27" s="42">
        <f t="shared" si="24"/>
        <v>105.05336891260839</v>
      </c>
      <c r="BJ27" s="42">
        <v>111.2700936230348</v>
      </c>
      <c r="BK27" s="37">
        <v>198.2</v>
      </c>
      <c r="BL27" s="37">
        <v>211.6</v>
      </c>
      <c r="BM27" s="82">
        <f t="shared" si="25"/>
        <v>106.76084762865791</v>
      </c>
      <c r="BN27" s="41">
        <v>2</v>
      </c>
      <c r="BO27" s="41">
        <v>5</v>
      </c>
      <c r="BP27" s="42">
        <f t="shared" si="26"/>
        <v>250</v>
      </c>
      <c r="BQ27" s="42"/>
      <c r="BR27" s="41"/>
      <c r="BS27" s="41">
        <v>80</v>
      </c>
      <c r="BT27" s="41">
        <v>85</v>
      </c>
      <c r="BU27" s="42">
        <f>BT27/BS27*100</f>
        <v>106.25</v>
      </c>
      <c r="BV27" s="42">
        <v>134</v>
      </c>
      <c r="BW27" s="42">
        <f>BT27/BV27*100</f>
        <v>63.43283582089553</v>
      </c>
      <c r="BX27" s="41">
        <v>3713</v>
      </c>
      <c r="BY27" s="41">
        <v>1295</v>
      </c>
      <c r="BZ27" s="42">
        <f t="shared" si="27"/>
        <v>34.87745758147051</v>
      </c>
      <c r="CA27" s="42">
        <v>2890</v>
      </c>
      <c r="CB27" s="301">
        <f t="shared" si="28"/>
        <v>44.80968858131488</v>
      </c>
    </row>
    <row r="28" spans="1:80" ht="18">
      <c r="A28" s="35" t="s">
        <v>21</v>
      </c>
      <c r="B28" s="36">
        <v>51</v>
      </c>
      <c r="C28" s="36">
        <v>53.7</v>
      </c>
      <c r="D28" s="36">
        <f t="shared" si="0"/>
        <v>105.29411764705883</v>
      </c>
      <c r="E28" s="36">
        <v>81.48710166919575</v>
      </c>
      <c r="F28" s="37">
        <v>18</v>
      </c>
      <c r="G28" s="45">
        <v>18.5</v>
      </c>
      <c r="H28" s="36"/>
      <c r="I28" s="39">
        <v>0</v>
      </c>
      <c r="J28" s="40">
        <v>0</v>
      </c>
      <c r="K28" s="36"/>
      <c r="L28" s="36"/>
      <c r="M28" s="39"/>
      <c r="N28" s="37"/>
      <c r="O28" s="36"/>
      <c r="P28" s="36">
        <f t="shared" si="4"/>
        <v>51</v>
      </c>
      <c r="Q28" s="36">
        <f t="shared" si="5"/>
        <v>53.7</v>
      </c>
      <c r="R28" s="36">
        <f t="shared" si="6"/>
        <v>105.29411764705883</v>
      </c>
      <c r="S28" s="36">
        <v>81.48710166919575</v>
      </c>
      <c r="T28" s="36">
        <f t="shared" si="7"/>
        <v>18</v>
      </c>
      <c r="U28" s="36">
        <f t="shared" si="8"/>
        <v>18.5</v>
      </c>
      <c r="V28" s="36">
        <f t="shared" si="9"/>
        <v>102.77777777777777</v>
      </c>
      <c r="W28" s="36">
        <v>5</v>
      </c>
      <c r="X28" s="36">
        <v>5.9</v>
      </c>
      <c r="Y28" s="37">
        <f t="shared" si="10"/>
        <v>118.00000000000001</v>
      </c>
      <c r="Z28" s="36">
        <v>98.33333333333334</v>
      </c>
      <c r="AA28" s="37">
        <v>2</v>
      </c>
      <c r="AB28" s="37">
        <v>2.7</v>
      </c>
      <c r="AC28" s="36">
        <f t="shared" si="11"/>
        <v>135</v>
      </c>
      <c r="AD28" s="36">
        <v>0</v>
      </c>
      <c r="AE28" s="36">
        <v>0</v>
      </c>
      <c r="AF28" s="36"/>
      <c r="AG28" s="36"/>
      <c r="AH28" s="38"/>
      <c r="AI28" s="36"/>
      <c r="AJ28" s="36"/>
      <c r="AK28" s="36">
        <f t="shared" si="14"/>
        <v>5</v>
      </c>
      <c r="AL28" s="36">
        <f t="shared" si="15"/>
        <v>5.9</v>
      </c>
      <c r="AM28" s="36">
        <f t="shared" si="16"/>
        <v>118.00000000000001</v>
      </c>
      <c r="AN28" s="36">
        <v>98.33333333333334</v>
      </c>
      <c r="AO28" s="36">
        <f t="shared" si="17"/>
        <v>2</v>
      </c>
      <c r="AP28" s="36">
        <f t="shared" si="18"/>
        <v>2.7</v>
      </c>
      <c r="AQ28" s="36">
        <f t="shared" si="19"/>
        <v>135</v>
      </c>
      <c r="AR28" s="36">
        <v>7356</v>
      </c>
      <c r="AS28" s="36">
        <v>7378.7</v>
      </c>
      <c r="AT28" s="36">
        <f t="shared" si="20"/>
        <v>100.30859162588364</v>
      </c>
      <c r="AU28" s="36">
        <v>88.26430769487676</v>
      </c>
      <c r="AV28" s="36">
        <v>2476</v>
      </c>
      <c r="AW28" s="36">
        <v>2497.6</v>
      </c>
      <c r="AX28" s="36">
        <f t="shared" si="21"/>
        <v>100.87237479806139</v>
      </c>
      <c r="AY28" s="36">
        <v>195</v>
      </c>
      <c r="AZ28" s="36">
        <v>307.3</v>
      </c>
      <c r="BA28" s="36">
        <f t="shared" si="22"/>
        <v>157.5897435897436</v>
      </c>
      <c r="BB28" s="36">
        <v>136.2749445676275</v>
      </c>
      <c r="BC28" s="77">
        <v>70</v>
      </c>
      <c r="BD28" s="82">
        <v>116.8</v>
      </c>
      <c r="BE28" s="120">
        <f t="shared" si="23"/>
        <v>166.85714285714286</v>
      </c>
      <c r="BF28" s="40">
        <v>100</v>
      </c>
      <c r="BG28" s="41">
        <v>288.8</v>
      </c>
      <c r="BH28" s="41">
        <v>304</v>
      </c>
      <c r="BI28" s="42">
        <f t="shared" si="24"/>
        <v>105.26315789473684</v>
      </c>
      <c r="BJ28" s="42">
        <v>210.52631578947367</v>
      </c>
      <c r="BK28" s="37">
        <v>75.4</v>
      </c>
      <c r="BL28" s="37">
        <v>79.5</v>
      </c>
      <c r="BM28" s="82">
        <f t="shared" si="25"/>
        <v>105.43766578249335</v>
      </c>
      <c r="BN28" s="41">
        <v>2</v>
      </c>
      <c r="BO28" s="41">
        <v>4</v>
      </c>
      <c r="BP28" s="42">
        <f t="shared" si="26"/>
        <v>200</v>
      </c>
      <c r="BQ28" s="42"/>
      <c r="BR28" s="41"/>
      <c r="BS28" s="41">
        <v>110</v>
      </c>
      <c r="BT28" s="41">
        <v>125</v>
      </c>
      <c r="BU28" s="42">
        <f>BT28/BS28*100</f>
        <v>113.63636363636364</v>
      </c>
      <c r="BV28" s="42"/>
      <c r="BW28" s="41"/>
      <c r="BX28" s="41">
        <v>2320</v>
      </c>
      <c r="BY28" s="41">
        <v>750</v>
      </c>
      <c r="BZ28" s="42">
        <f t="shared" si="27"/>
        <v>32.327586206896555</v>
      </c>
      <c r="CA28" s="42">
        <v>180</v>
      </c>
      <c r="CB28" s="41">
        <f t="shared" si="28"/>
        <v>416.6666666666667</v>
      </c>
    </row>
    <row r="29" spans="1:80" ht="18">
      <c r="A29" s="35" t="s">
        <v>22</v>
      </c>
      <c r="B29" s="36">
        <v>22</v>
      </c>
      <c r="C29" s="36">
        <v>30.9</v>
      </c>
      <c r="D29" s="36">
        <f t="shared" si="0"/>
        <v>140.45454545454547</v>
      </c>
      <c r="E29" s="36">
        <v>127.68595041322315</v>
      </c>
      <c r="F29" s="37">
        <v>8</v>
      </c>
      <c r="G29" s="36">
        <v>13.9</v>
      </c>
      <c r="H29" s="36">
        <f t="shared" si="1"/>
        <v>173.75</v>
      </c>
      <c r="I29" s="39">
        <v>18</v>
      </c>
      <c r="J29" s="40">
        <v>15.9</v>
      </c>
      <c r="K29" s="36">
        <f t="shared" si="2"/>
        <v>88.33333333333333</v>
      </c>
      <c r="L29" s="36">
        <v>66.52719665271967</v>
      </c>
      <c r="M29" s="39">
        <v>8</v>
      </c>
      <c r="N29" s="37">
        <v>7.6</v>
      </c>
      <c r="O29" s="36">
        <f t="shared" si="3"/>
        <v>95</v>
      </c>
      <c r="P29" s="36">
        <f t="shared" si="4"/>
        <v>40</v>
      </c>
      <c r="Q29" s="36">
        <f t="shared" si="5"/>
        <v>46.8</v>
      </c>
      <c r="R29" s="36">
        <f t="shared" si="6"/>
        <v>117</v>
      </c>
      <c r="S29" s="36">
        <v>97.2972972972973</v>
      </c>
      <c r="T29" s="36">
        <f t="shared" si="7"/>
        <v>16</v>
      </c>
      <c r="U29" s="36">
        <f t="shared" si="8"/>
        <v>21.5</v>
      </c>
      <c r="V29" s="36">
        <f t="shared" si="9"/>
        <v>134.375</v>
      </c>
      <c r="W29" s="36">
        <v>5</v>
      </c>
      <c r="X29" s="36">
        <v>5.2</v>
      </c>
      <c r="Y29" s="37">
        <f t="shared" si="10"/>
        <v>104</v>
      </c>
      <c r="Z29" s="36">
        <v>65</v>
      </c>
      <c r="AA29" s="37">
        <v>2</v>
      </c>
      <c r="AB29" s="37">
        <v>2</v>
      </c>
      <c r="AC29" s="36">
        <f t="shared" si="11"/>
        <v>100</v>
      </c>
      <c r="AD29" s="36">
        <v>2</v>
      </c>
      <c r="AE29" s="36">
        <v>0</v>
      </c>
      <c r="AF29" s="36">
        <f t="shared" si="12"/>
        <v>0</v>
      </c>
      <c r="AG29" s="36"/>
      <c r="AH29" s="38">
        <v>1</v>
      </c>
      <c r="AI29" s="36"/>
      <c r="AJ29" s="36">
        <f t="shared" si="13"/>
        <v>0</v>
      </c>
      <c r="AK29" s="36">
        <f t="shared" si="14"/>
        <v>7</v>
      </c>
      <c r="AL29" s="36">
        <f t="shared" si="15"/>
        <v>5.2</v>
      </c>
      <c r="AM29" s="36">
        <f t="shared" si="16"/>
        <v>74.28571428571429</v>
      </c>
      <c r="AN29" s="36">
        <v>65</v>
      </c>
      <c r="AO29" s="36">
        <f t="shared" si="17"/>
        <v>3</v>
      </c>
      <c r="AP29" s="36">
        <f t="shared" si="18"/>
        <v>2</v>
      </c>
      <c r="AQ29" s="36">
        <f t="shared" si="19"/>
        <v>66.66666666666666</v>
      </c>
      <c r="AR29" s="36">
        <v>2179</v>
      </c>
      <c r="AS29" s="36">
        <v>2179.9</v>
      </c>
      <c r="AT29" s="36">
        <f t="shared" si="20"/>
        <v>100.04130335016063</v>
      </c>
      <c r="AU29" s="36">
        <v>98.58250843574854</v>
      </c>
      <c r="AV29" s="36">
        <v>779</v>
      </c>
      <c r="AW29" s="36">
        <v>779</v>
      </c>
      <c r="AX29" s="36">
        <f t="shared" si="21"/>
        <v>100</v>
      </c>
      <c r="AY29" s="36">
        <v>71</v>
      </c>
      <c r="AZ29" s="36">
        <v>84.5</v>
      </c>
      <c r="BA29" s="36">
        <f t="shared" si="22"/>
        <v>119.01408450704226</v>
      </c>
      <c r="BB29" s="36">
        <v>200.23696682464455</v>
      </c>
      <c r="BC29" s="77">
        <v>25</v>
      </c>
      <c r="BD29" s="82">
        <v>42</v>
      </c>
      <c r="BE29" s="120">
        <f t="shared" si="23"/>
        <v>168</v>
      </c>
      <c r="BF29" s="40">
        <v>100.96426545660806</v>
      </c>
      <c r="BG29" s="41">
        <v>45</v>
      </c>
      <c r="BH29" s="41">
        <v>46.1</v>
      </c>
      <c r="BI29" s="42">
        <f t="shared" si="24"/>
        <v>102.44444444444444</v>
      </c>
      <c r="BJ29" s="42">
        <v>82.76481149012567</v>
      </c>
      <c r="BK29" s="37">
        <v>17.2</v>
      </c>
      <c r="BL29" s="37">
        <v>18.6</v>
      </c>
      <c r="BM29" s="82">
        <f t="shared" si="25"/>
        <v>108.13953488372094</v>
      </c>
      <c r="BN29" s="41">
        <v>2</v>
      </c>
      <c r="BO29" s="41"/>
      <c r="BP29" s="42">
        <f t="shared" si="26"/>
        <v>0</v>
      </c>
      <c r="BQ29" s="42"/>
      <c r="BR29" s="41"/>
      <c r="BS29" s="41"/>
      <c r="BT29" s="41"/>
      <c r="BU29" s="42"/>
      <c r="BV29" s="42"/>
      <c r="BW29" s="41"/>
      <c r="BX29" s="41">
        <v>730</v>
      </c>
      <c r="BY29" s="41">
        <v>730</v>
      </c>
      <c r="BZ29" s="42">
        <f t="shared" si="27"/>
        <v>100</v>
      </c>
      <c r="CA29" s="42">
        <v>30</v>
      </c>
      <c r="CB29" s="41">
        <f t="shared" si="28"/>
        <v>2433.333333333333</v>
      </c>
    </row>
    <row r="30" spans="1:80" ht="18">
      <c r="A30" s="35"/>
      <c r="B30" s="36">
        <f>SUM(B9:B29)</f>
        <v>542</v>
      </c>
      <c r="C30" s="36">
        <f>SUM(C9:C29)</f>
        <v>849.5000000000001</v>
      </c>
      <c r="D30" s="36">
        <f t="shared" si="0"/>
        <v>156.73431734317344</v>
      </c>
      <c r="E30" s="36">
        <v>94.93741618238714</v>
      </c>
      <c r="F30" s="36">
        <f>SUM(F9:F29)</f>
        <v>198</v>
      </c>
      <c r="G30" s="36">
        <f>SUM(G9:G29)</f>
        <v>309.3</v>
      </c>
      <c r="H30" s="36">
        <f t="shared" si="1"/>
        <v>156.21212121212122</v>
      </c>
      <c r="I30" s="46">
        <f>SUM(I9:I29)</f>
        <v>2687</v>
      </c>
      <c r="J30" s="36">
        <f>SUM(J9:J29)</f>
        <v>2875.3</v>
      </c>
      <c r="K30" s="36">
        <f t="shared" si="2"/>
        <v>107.0078154075177</v>
      </c>
      <c r="L30" s="36">
        <v>92.9014539579968</v>
      </c>
      <c r="M30" s="36">
        <f>SUM(M9:M29)</f>
        <v>985</v>
      </c>
      <c r="N30" s="36">
        <f>SUM(N9:N29)</f>
        <v>1164</v>
      </c>
      <c r="O30" s="36">
        <f t="shared" si="3"/>
        <v>118.1725888324873</v>
      </c>
      <c r="P30" s="36">
        <f>SUM(P9:P29)</f>
        <v>3229</v>
      </c>
      <c r="Q30" s="36">
        <f>SUM(Q9:Q29)</f>
        <v>3724.8</v>
      </c>
      <c r="R30" s="36">
        <f t="shared" si="6"/>
        <v>115.35459894704243</v>
      </c>
      <c r="S30" s="36">
        <v>93.35806306080507</v>
      </c>
      <c r="T30" s="36">
        <f>SUM(T9:T29)</f>
        <v>1183</v>
      </c>
      <c r="U30" s="36">
        <f>SUM(U9:U29)</f>
        <v>1473.3000000000002</v>
      </c>
      <c r="V30" s="36">
        <f t="shared" si="9"/>
        <v>124.53930684699917</v>
      </c>
      <c r="W30" s="36">
        <f>SUM(W9:W29)</f>
        <v>100</v>
      </c>
      <c r="X30" s="36">
        <f>SUM(X9:X29)</f>
        <v>173.5</v>
      </c>
      <c r="Y30" s="37">
        <f t="shared" si="10"/>
        <v>173.5</v>
      </c>
      <c r="Z30" s="36">
        <v>103.45855694692906</v>
      </c>
      <c r="AA30" s="36">
        <f>SUM(AA9:AA29)</f>
        <v>39</v>
      </c>
      <c r="AB30" s="36">
        <f>SUM(AB9:AB29)</f>
        <v>65.19999999999999</v>
      </c>
      <c r="AC30" s="36">
        <f t="shared" si="11"/>
        <v>167.17948717948715</v>
      </c>
      <c r="AD30" s="36">
        <f>SUM(AD9:AD29)</f>
        <v>1283</v>
      </c>
      <c r="AE30" s="36">
        <f>SUM(AE9:AE29)</f>
        <v>1289.3999999999999</v>
      </c>
      <c r="AF30" s="36">
        <f t="shared" si="12"/>
        <v>100.49883086515976</v>
      </c>
      <c r="AG30" s="36">
        <v>104.55724943237108</v>
      </c>
      <c r="AH30" s="47">
        <f>SUM(AH9:AH29)</f>
        <v>354</v>
      </c>
      <c r="AI30" s="47">
        <f>SUM(AI9:AI29)</f>
        <v>360.4</v>
      </c>
      <c r="AJ30" s="36">
        <f t="shared" si="13"/>
        <v>101.80790960451978</v>
      </c>
      <c r="AK30" s="36">
        <f>SUM(AK9:AK29)</f>
        <v>1383</v>
      </c>
      <c r="AL30" s="36">
        <f>SUM(AL9:AL29)</f>
        <v>1462.9</v>
      </c>
      <c r="AM30" s="36">
        <f t="shared" si="16"/>
        <v>105.77729573391179</v>
      </c>
      <c r="AN30" s="36">
        <v>104.4257263187951</v>
      </c>
      <c r="AO30" s="36">
        <f>SUM(AO9:AO29)</f>
        <v>393</v>
      </c>
      <c r="AP30" s="36">
        <f>SUM(AP9:AP29)</f>
        <v>425.59999999999997</v>
      </c>
      <c r="AQ30" s="36">
        <f t="shared" si="19"/>
        <v>108.29516539440203</v>
      </c>
      <c r="AR30" s="36">
        <f>SUM(AR9:AR29)</f>
        <v>126577</v>
      </c>
      <c r="AS30" s="36">
        <f>SUM(AS9:AS29)</f>
        <v>127495.10000000002</v>
      </c>
      <c r="AT30" s="36">
        <f t="shared" si="20"/>
        <v>100.72532924622959</v>
      </c>
      <c r="AU30" s="36">
        <v>95.74053469919158</v>
      </c>
      <c r="AV30" s="36">
        <f>SUM(AV9:AV29)</f>
        <v>45685</v>
      </c>
      <c r="AW30" s="36">
        <f>SUM(AW9:AW29)</f>
        <v>46100.9</v>
      </c>
      <c r="AX30" s="36">
        <f t="shared" si="21"/>
        <v>100.91036445222721</v>
      </c>
      <c r="AY30" s="36">
        <f>SUM(AY9:AY29)</f>
        <v>2661</v>
      </c>
      <c r="AZ30" s="36">
        <f>SUM(AZ9:AZ29)</f>
        <v>2680.6000000000004</v>
      </c>
      <c r="BA30" s="36">
        <f t="shared" si="22"/>
        <v>100.73656520105226</v>
      </c>
      <c r="BB30" s="36">
        <v>115.96296937186365</v>
      </c>
      <c r="BC30" s="77">
        <f>SUM(BC9:BC29)</f>
        <v>938</v>
      </c>
      <c r="BD30" s="77">
        <f>SUM(BD9:BD29)</f>
        <v>937.9999999999999</v>
      </c>
      <c r="BE30" s="120">
        <f t="shared" si="23"/>
        <v>99.99999999999999</v>
      </c>
      <c r="BF30" s="40">
        <v>100.82167263260658</v>
      </c>
      <c r="BG30" s="42">
        <f>SUM(BG9:BG29)</f>
        <v>3741.7</v>
      </c>
      <c r="BH30" s="42">
        <f>SUM(BH9:BH29)</f>
        <v>3905.7000000000003</v>
      </c>
      <c r="BI30" s="42">
        <f t="shared" si="24"/>
        <v>104.38303444958174</v>
      </c>
      <c r="BJ30" s="42">
        <v>137.05172292792474</v>
      </c>
      <c r="BK30" s="36">
        <f>SUM(BK9:BK29)</f>
        <v>1356.2000000000003</v>
      </c>
      <c r="BL30" s="36">
        <f>SUM(BL9:BL29)</f>
        <v>1420.1</v>
      </c>
      <c r="BM30" s="82">
        <f t="shared" si="25"/>
        <v>104.711694440348</v>
      </c>
      <c r="BN30" s="42">
        <f>SUM(BN9:BN29)</f>
        <v>30</v>
      </c>
      <c r="BO30" s="42">
        <f>SUM(BO9:BO29)</f>
        <v>72</v>
      </c>
      <c r="BP30" s="42">
        <f t="shared" si="26"/>
        <v>240</v>
      </c>
      <c r="BQ30" s="42">
        <f>SUM(BQ9:BQ29)</f>
        <v>70</v>
      </c>
      <c r="BR30" s="42">
        <f>BO30/BQ30*100</f>
        <v>102.85714285714285</v>
      </c>
      <c r="BS30" s="42">
        <f>SUM(BS9:BS29)</f>
        <v>500</v>
      </c>
      <c r="BT30" s="42">
        <f>SUM(BT9:BT29)</f>
        <v>565</v>
      </c>
      <c r="BU30" s="42">
        <f>BT30/BS30*100</f>
        <v>112.99999999999999</v>
      </c>
      <c r="BV30" s="42">
        <f>SUM(BV9:BV29)</f>
        <v>624</v>
      </c>
      <c r="BW30" s="42">
        <f>BT30/BV30*100</f>
        <v>90.5448717948718</v>
      </c>
      <c r="BX30" s="42">
        <f>SUM(BX9:BX29)</f>
        <v>20400</v>
      </c>
      <c r="BY30" s="42">
        <f>SUM(BY9:BY29)</f>
        <v>10135</v>
      </c>
      <c r="BZ30" s="42">
        <f t="shared" si="27"/>
        <v>49.681372549019606</v>
      </c>
      <c r="CA30" s="42">
        <f>SUM(CA9:CA29)</f>
        <v>17196</v>
      </c>
      <c r="CB30" s="42">
        <f t="shared" si="28"/>
        <v>58.93812514538265</v>
      </c>
    </row>
    <row r="31" spans="44:65" ht="18.75"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49">
        <v>6488</v>
      </c>
      <c r="BH31" s="50">
        <v>6833</v>
      </c>
      <c r="BI31" s="42">
        <f t="shared" si="24"/>
        <v>105.31750924784218</v>
      </c>
      <c r="BJ31" s="300">
        <v>126.46209653538645</v>
      </c>
      <c r="BK31" s="51">
        <v>2555.5</v>
      </c>
      <c r="BL31" s="51">
        <v>2809.1</v>
      </c>
      <c r="BM31" s="40">
        <f t="shared" si="25"/>
        <v>109.92369399334767</v>
      </c>
    </row>
    <row r="32" spans="44:65" ht="18.75"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49">
        <f>BG30+BG31</f>
        <v>10229.7</v>
      </c>
      <c r="BH32" s="49">
        <f>BH31+BH30</f>
        <v>10738.7</v>
      </c>
      <c r="BI32" s="42">
        <f t="shared" si="24"/>
        <v>104.9757079875265</v>
      </c>
      <c r="BJ32" s="42">
        <v>130.11874469889736</v>
      </c>
      <c r="BK32" s="40">
        <f>BK30+BK31</f>
        <v>3911.7000000000003</v>
      </c>
      <c r="BL32" s="40">
        <f>BL31+BL30</f>
        <v>4229.2</v>
      </c>
      <c r="BM32" s="40">
        <f t="shared" si="25"/>
        <v>108.11667561418308</v>
      </c>
    </row>
  </sheetData>
  <printOptions/>
  <pageMargins left="0.2" right="0.2" top="1" bottom="1" header="0.5" footer="0.5"/>
  <pageSetup fitToWidth="2" horizontalDpi="600" verticalDpi="600" orientation="landscape" paperSize="9" scale="54" r:id="rId1"/>
  <colBreaks count="3" manualBreakCount="3">
    <brk id="22" max="31" man="1"/>
    <brk id="43" max="31" man="1"/>
    <brk id="65" max="3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Y32"/>
  <sheetViews>
    <sheetView view="pageBreakPreview" zoomScale="65" zoomScaleNormal="50" zoomScaleSheetLayoutView="65" workbookViewId="0" topLeftCell="A1">
      <pane xSplit="1" topLeftCell="B1" activePane="topRight" state="frozen"/>
      <selection pane="topLeft" activeCell="A1" sqref="A1"/>
      <selection pane="topRight" activeCell="BA18" sqref="BA18"/>
    </sheetView>
  </sheetViews>
  <sheetFormatPr defaultColWidth="9.00390625" defaultRowHeight="12.75"/>
  <cols>
    <col min="1" max="1" width="22.625" style="27" customWidth="1"/>
    <col min="2" max="2" width="8.625" style="0" customWidth="1"/>
    <col min="3" max="3" width="10.125" style="0" customWidth="1"/>
    <col min="4" max="5" width="8.875" style="0" customWidth="1"/>
    <col min="6" max="8" width="8.25390625" style="0" customWidth="1"/>
    <col min="9" max="9" width="7.75390625" style="0" customWidth="1"/>
    <col min="10" max="10" width="11.375" style="0" customWidth="1"/>
    <col min="11" max="12" width="8.00390625" style="0" customWidth="1"/>
    <col min="13" max="13" width="9.875" style="0" bestFit="1" customWidth="1"/>
    <col min="14" max="14" width="11.375" style="0" customWidth="1"/>
    <col min="15" max="15" width="8.625" style="0" customWidth="1"/>
    <col min="16" max="16" width="8.25390625" style="0" customWidth="1"/>
    <col min="17" max="18" width="8.00390625" style="0" customWidth="1"/>
    <col min="19" max="19" width="10.00390625" style="0" customWidth="1"/>
    <col min="20" max="21" width="7.75390625" style="0" customWidth="1"/>
    <col min="22" max="22" width="8.625" style="0" customWidth="1"/>
    <col min="23" max="23" width="9.625" style="0" customWidth="1"/>
    <col min="24" max="24" width="10.875" style="0" customWidth="1"/>
    <col min="25" max="26" width="8.625" style="0" customWidth="1"/>
    <col min="27" max="27" width="11.25390625" style="0" customWidth="1"/>
    <col min="28" max="28" width="10.625" style="0" customWidth="1"/>
    <col min="29" max="29" width="8.125" style="0" customWidth="1"/>
    <col min="30" max="30" width="14.00390625" style="0" customWidth="1"/>
    <col min="31" max="31" width="13.25390625" style="0" customWidth="1"/>
    <col min="32" max="33" width="8.375" style="0" customWidth="1"/>
    <col min="34" max="35" width="11.00390625" style="0" customWidth="1"/>
    <col min="36" max="36" width="8.75390625" style="0" customWidth="1"/>
    <col min="37" max="38" width="11.25390625" style="0" customWidth="1"/>
    <col min="39" max="39" width="9.75390625" style="0" customWidth="1"/>
    <col min="40" max="40" width="8.875" style="0" customWidth="1"/>
    <col min="41" max="42" width="10.125" style="0" customWidth="1"/>
    <col min="43" max="43" width="8.25390625" style="0" customWidth="1"/>
    <col min="44" max="44" width="8.875" style="0" customWidth="1"/>
    <col min="45" max="46" width="11.125" style="0" customWidth="1"/>
    <col min="47" max="48" width="9.00390625" style="0" customWidth="1"/>
    <col min="49" max="49" width="10.75390625" style="0" customWidth="1"/>
    <col min="50" max="50" width="10.125" style="0" customWidth="1"/>
    <col min="51" max="51" width="9.00390625" style="0" customWidth="1"/>
  </cols>
  <sheetData>
    <row r="1" spans="9:43" ht="18">
      <c r="I1" s="20"/>
      <c r="J1" s="20"/>
      <c r="K1" s="20"/>
      <c r="L1" s="20"/>
      <c r="M1" s="20"/>
      <c r="N1" s="12"/>
      <c r="O1" s="20"/>
      <c r="P1" s="20"/>
      <c r="Q1" s="20"/>
      <c r="R1" s="20"/>
      <c r="S1" s="20"/>
      <c r="T1" s="20"/>
      <c r="AQ1" s="21" t="s">
        <v>38</v>
      </c>
    </row>
    <row r="2" spans="9:43" ht="18">
      <c r="I2" s="12" t="s">
        <v>121</v>
      </c>
      <c r="J2" s="20"/>
      <c r="K2" s="20"/>
      <c r="L2" s="20"/>
      <c r="M2" s="20"/>
      <c r="N2" s="12"/>
      <c r="O2" s="20"/>
      <c r="P2" s="20"/>
      <c r="Q2" s="20"/>
      <c r="R2" s="20"/>
      <c r="S2" s="20"/>
      <c r="T2" s="20"/>
      <c r="AQ2" s="21"/>
    </row>
    <row r="3" spans="9:49" ht="18">
      <c r="I3" s="12" t="s">
        <v>39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AL3" s="21" t="s">
        <v>39</v>
      </c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9:49" ht="18">
      <c r="I4" s="12" t="s">
        <v>120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V4" t="s">
        <v>77</v>
      </c>
      <c r="AL4" s="21" t="s">
        <v>120</v>
      </c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</row>
    <row r="5" spans="9:38" ht="18">
      <c r="I5" s="12"/>
      <c r="AL5" s="12"/>
    </row>
    <row r="6" spans="1:51" ht="12.75">
      <c r="A6" s="28" t="s">
        <v>0</v>
      </c>
      <c r="B6" s="1"/>
      <c r="C6" s="2" t="s">
        <v>28</v>
      </c>
      <c r="D6" s="2"/>
      <c r="E6" s="2"/>
      <c r="F6" s="2"/>
      <c r="G6" s="2"/>
      <c r="H6" s="3"/>
      <c r="I6" s="1"/>
      <c r="J6" s="2"/>
      <c r="K6" s="2" t="s">
        <v>29</v>
      </c>
      <c r="L6" s="2"/>
      <c r="M6" s="2"/>
      <c r="N6" s="2"/>
      <c r="O6" s="3"/>
      <c r="P6" s="1"/>
      <c r="Q6" s="2"/>
      <c r="R6" s="2" t="s">
        <v>30</v>
      </c>
      <c r="S6" s="2"/>
      <c r="T6" s="2"/>
      <c r="U6" s="2"/>
      <c r="V6" s="3"/>
      <c r="W6" s="1"/>
      <c r="X6" s="2"/>
      <c r="Y6" s="2" t="s">
        <v>31</v>
      </c>
      <c r="Z6" s="2"/>
      <c r="AA6" s="2"/>
      <c r="AB6" s="2"/>
      <c r="AC6" s="3"/>
      <c r="AD6" s="1"/>
      <c r="AE6" s="2"/>
      <c r="AF6" s="2" t="s">
        <v>32</v>
      </c>
      <c r="AG6" s="2"/>
      <c r="AH6" s="2"/>
      <c r="AI6" s="2"/>
      <c r="AJ6" s="3"/>
      <c r="AK6" s="2"/>
      <c r="AL6" s="2"/>
      <c r="AM6" s="2" t="s">
        <v>33</v>
      </c>
      <c r="AN6" s="2"/>
      <c r="AO6" s="2"/>
      <c r="AP6" s="2"/>
      <c r="AQ6" s="3"/>
      <c r="AR6" s="4" t="s">
        <v>36</v>
      </c>
      <c r="AS6" s="1"/>
      <c r="AT6" s="2" t="s">
        <v>35</v>
      </c>
      <c r="AU6" s="2"/>
      <c r="AV6" s="2"/>
      <c r="AW6" s="2"/>
      <c r="AX6" s="2"/>
      <c r="AY6" s="9"/>
    </row>
    <row r="7" spans="1:51" ht="12.75">
      <c r="A7" s="29" t="s">
        <v>1</v>
      </c>
      <c r="B7" s="4" t="s">
        <v>24</v>
      </c>
      <c r="C7" s="4" t="s">
        <v>26</v>
      </c>
      <c r="D7" s="4" t="s">
        <v>27</v>
      </c>
      <c r="E7" s="4" t="s">
        <v>111</v>
      </c>
      <c r="F7" s="4" t="s">
        <v>24</v>
      </c>
      <c r="G7" s="4" t="s">
        <v>26</v>
      </c>
      <c r="H7" s="4" t="s">
        <v>27</v>
      </c>
      <c r="I7" s="4" t="s">
        <v>24</v>
      </c>
      <c r="J7" s="4" t="s">
        <v>26</v>
      </c>
      <c r="K7" s="4" t="s">
        <v>27</v>
      </c>
      <c r="L7" s="4" t="s">
        <v>111</v>
      </c>
      <c r="M7" s="4" t="s">
        <v>24</v>
      </c>
      <c r="N7" s="4" t="s">
        <v>26</v>
      </c>
      <c r="O7" s="4" t="s">
        <v>27</v>
      </c>
      <c r="P7" s="4" t="s">
        <v>24</v>
      </c>
      <c r="Q7" s="4" t="s">
        <v>26</v>
      </c>
      <c r="R7" s="4" t="s">
        <v>27</v>
      </c>
      <c r="S7" s="4" t="s">
        <v>111</v>
      </c>
      <c r="T7" s="4" t="s">
        <v>24</v>
      </c>
      <c r="U7" s="4" t="s">
        <v>26</v>
      </c>
      <c r="V7" s="4" t="s">
        <v>27</v>
      </c>
      <c r="W7" s="4" t="s">
        <v>24</v>
      </c>
      <c r="X7" s="4" t="s">
        <v>26</v>
      </c>
      <c r="Y7" s="4" t="s">
        <v>27</v>
      </c>
      <c r="Z7" s="4" t="s">
        <v>111</v>
      </c>
      <c r="AA7" s="4" t="s">
        <v>24</v>
      </c>
      <c r="AB7" s="4" t="s">
        <v>26</v>
      </c>
      <c r="AC7" s="4" t="s">
        <v>27</v>
      </c>
      <c r="AD7" s="4" t="s">
        <v>24</v>
      </c>
      <c r="AE7" s="8" t="s">
        <v>26</v>
      </c>
      <c r="AF7" s="8" t="s">
        <v>27</v>
      </c>
      <c r="AG7" s="4" t="s">
        <v>111</v>
      </c>
      <c r="AH7" s="8" t="s">
        <v>24</v>
      </c>
      <c r="AI7" s="8" t="s">
        <v>26</v>
      </c>
      <c r="AJ7" s="8" t="s">
        <v>27</v>
      </c>
      <c r="AK7" s="4" t="s">
        <v>24</v>
      </c>
      <c r="AL7" s="4" t="s">
        <v>26</v>
      </c>
      <c r="AM7" s="4" t="s">
        <v>27</v>
      </c>
      <c r="AN7" s="4" t="s">
        <v>111</v>
      </c>
      <c r="AO7" s="4" t="s">
        <v>24</v>
      </c>
      <c r="AP7" s="4" t="s">
        <v>26</v>
      </c>
      <c r="AQ7" s="4" t="s">
        <v>27</v>
      </c>
      <c r="AR7" s="8" t="s">
        <v>37</v>
      </c>
      <c r="AS7" s="4" t="s">
        <v>24</v>
      </c>
      <c r="AT7" s="4" t="s">
        <v>26</v>
      </c>
      <c r="AU7" s="4" t="s">
        <v>27</v>
      </c>
      <c r="AV7" s="4" t="s">
        <v>111</v>
      </c>
      <c r="AW7" s="4" t="s">
        <v>24</v>
      </c>
      <c r="AX7" s="6" t="s">
        <v>26</v>
      </c>
      <c r="AY7" s="4" t="s">
        <v>27</v>
      </c>
    </row>
    <row r="8" spans="1:51" ht="12.75">
      <c r="A8" s="29"/>
      <c r="B8" s="5" t="s">
        <v>25</v>
      </c>
      <c r="C8" s="5" t="s">
        <v>25</v>
      </c>
      <c r="D8" s="5"/>
      <c r="E8" s="5" t="s">
        <v>109</v>
      </c>
      <c r="F8" s="5" t="s">
        <v>34</v>
      </c>
      <c r="G8" s="5" t="s">
        <v>34</v>
      </c>
      <c r="H8" s="5"/>
      <c r="I8" s="5" t="s">
        <v>25</v>
      </c>
      <c r="J8" s="5" t="s">
        <v>25</v>
      </c>
      <c r="K8" s="5"/>
      <c r="L8" s="5" t="s">
        <v>109</v>
      </c>
      <c r="M8" s="5" t="s">
        <v>34</v>
      </c>
      <c r="N8" s="5" t="s">
        <v>34</v>
      </c>
      <c r="O8" s="5"/>
      <c r="P8" s="5" t="s">
        <v>25</v>
      </c>
      <c r="Q8" s="5" t="s">
        <v>25</v>
      </c>
      <c r="R8" s="5"/>
      <c r="S8" s="5" t="s">
        <v>109</v>
      </c>
      <c r="T8" s="5" t="s">
        <v>34</v>
      </c>
      <c r="U8" s="5" t="s">
        <v>34</v>
      </c>
      <c r="V8" s="5"/>
      <c r="W8" s="5" t="s">
        <v>25</v>
      </c>
      <c r="X8" s="5" t="s">
        <v>25</v>
      </c>
      <c r="Y8" s="5"/>
      <c r="Z8" s="5" t="s">
        <v>109</v>
      </c>
      <c r="AA8" s="5" t="s">
        <v>34</v>
      </c>
      <c r="AB8" s="5" t="s">
        <v>34</v>
      </c>
      <c r="AC8" s="5"/>
      <c r="AD8" s="5" t="s">
        <v>25</v>
      </c>
      <c r="AE8" s="5" t="s">
        <v>25</v>
      </c>
      <c r="AF8" s="5"/>
      <c r="AG8" s="5" t="s">
        <v>109</v>
      </c>
      <c r="AH8" s="5" t="s">
        <v>34</v>
      </c>
      <c r="AI8" s="5" t="s">
        <v>34</v>
      </c>
      <c r="AJ8" s="5"/>
      <c r="AK8" s="5" t="s">
        <v>25</v>
      </c>
      <c r="AL8" s="5" t="s">
        <v>25</v>
      </c>
      <c r="AM8" s="5"/>
      <c r="AN8" s="5" t="s">
        <v>109</v>
      </c>
      <c r="AO8" s="5" t="s">
        <v>34</v>
      </c>
      <c r="AP8" s="5" t="s">
        <v>34</v>
      </c>
      <c r="AQ8" s="5"/>
      <c r="AR8" s="5" t="s">
        <v>48</v>
      </c>
      <c r="AS8" s="5" t="s">
        <v>25</v>
      </c>
      <c r="AT8" s="5" t="s">
        <v>25</v>
      </c>
      <c r="AU8" s="5"/>
      <c r="AV8" s="5" t="s">
        <v>109</v>
      </c>
      <c r="AW8" s="5" t="s">
        <v>34</v>
      </c>
      <c r="AX8" s="7" t="s">
        <v>34</v>
      </c>
      <c r="AY8" s="5"/>
    </row>
    <row r="9" spans="1:51" ht="18">
      <c r="A9" s="35" t="s">
        <v>2</v>
      </c>
      <c r="B9" s="36">
        <v>108</v>
      </c>
      <c r="C9" s="36">
        <v>172.4</v>
      </c>
      <c r="D9" s="36">
        <f>C9/B9*100</f>
        <v>159.62962962962962</v>
      </c>
      <c r="E9" s="42">
        <v>77.72768259693417</v>
      </c>
      <c r="F9" s="62">
        <v>27</v>
      </c>
      <c r="G9" s="63">
        <v>37.4</v>
      </c>
      <c r="H9" s="64">
        <f>G9/F9*100</f>
        <v>138.5185185185185</v>
      </c>
      <c r="I9" s="37">
        <v>206</v>
      </c>
      <c r="J9" s="37">
        <v>156.3</v>
      </c>
      <c r="K9" s="36">
        <f>J9/I9*100</f>
        <v>75.873786407767</v>
      </c>
      <c r="L9" s="36">
        <v>61.9009900990099</v>
      </c>
      <c r="M9" s="37">
        <v>84</v>
      </c>
      <c r="N9" s="37">
        <v>49.9</v>
      </c>
      <c r="O9" s="36">
        <f>N9/M9*100</f>
        <v>59.404761904761905</v>
      </c>
      <c r="P9" s="36">
        <v>17</v>
      </c>
      <c r="Q9" s="36">
        <v>35.1</v>
      </c>
      <c r="R9" s="36">
        <f>Q9/P9*100</f>
        <v>206.47058823529414</v>
      </c>
      <c r="S9" s="36">
        <v>132.95454545454544</v>
      </c>
      <c r="T9" s="37">
        <v>4</v>
      </c>
      <c r="U9" s="37">
        <v>2.8</v>
      </c>
      <c r="V9" s="36">
        <f>U9/T9*100</f>
        <v>70</v>
      </c>
      <c r="W9" s="36">
        <v>11</v>
      </c>
      <c r="X9" s="36">
        <v>9</v>
      </c>
      <c r="Y9" s="36">
        <f>X9/W9*100</f>
        <v>81.81818181818183</v>
      </c>
      <c r="Z9" s="36">
        <v>105.88235294117648</v>
      </c>
      <c r="AA9" s="38">
        <v>4</v>
      </c>
      <c r="AB9" s="36">
        <v>6.6</v>
      </c>
      <c r="AC9" s="36">
        <f>AB9/AA9*100</f>
        <v>165</v>
      </c>
      <c r="AD9" s="36">
        <v>42601</v>
      </c>
      <c r="AE9" s="36">
        <v>43746.6</v>
      </c>
      <c r="AF9" s="36">
        <f>AE9/AD9*100</f>
        <v>102.68913875261143</v>
      </c>
      <c r="AG9" s="36">
        <v>104.41203477534962</v>
      </c>
      <c r="AH9" s="36">
        <v>11574</v>
      </c>
      <c r="AI9" s="36">
        <v>11921.8</v>
      </c>
      <c r="AJ9" s="36">
        <f>AI9/AH9*100</f>
        <v>103.00501123207188</v>
      </c>
      <c r="AK9" s="38">
        <v>1208</v>
      </c>
      <c r="AL9" s="36">
        <v>1368.7</v>
      </c>
      <c r="AM9" s="36">
        <f>AL9/AK9*100</f>
        <v>113.30298013245033</v>
      </c>
      <c r="AN9" s="36">
        <v>125.64949967869275</v>
      </c>
      <c r="AO9" s="77">
        <v>310</v>
      </c>
      <c r="AP9" s="82">
        <v>387.8</v>
      </c>
      <c r="AQ9" s="120">
        <f>AP9/AO9*100</f>
        <v>125.09677419354838</v>
      </c>
      <c r="AR9" s="40">
        <v>100.343147347471</v>
      </c>
      <c r="AS9" s="41">
        <v>1959.7</v>
      </c>
      <c r="AT9" s="41">
        <v>1997.5</v>
      </c>
      <c r="AU9" s="42">
        <f>AT9/AS9*100</f>
        <v>101.92886666326477</v>
      </c>
      <c r="AV9" s="42">
        <v>125.79507525662825</v>
      </c>
      <c r="AW9" s="41">
        <v>651.1</v>
      </c>
      <c r="AX9" s="41">
        <v>623.5</v>
      </c>
      <c r="AY9" s="49">
        <f>AX9/AW9*100</f>
        <v>95.76101981262478</v>
      </c>
    </row>
    <row r="10" spans="1:51" ht="18">
      <c r="A10" s="35" t="s">
        <v>3</v>
      </c>
      <c r="B10" s="36">
        <v>73</v>
      </c>
      <c r="C10" s="36">
        <v>142.3</v>
      </c>
      <c r="D10" s="36">
        <f aca="true" t="shared" si="0" ref="D10:D30">C10/B10*100</f>
        <v>194.93150684931507</v>
      </c>
      <c r="E10" s="42">
        <v>95.88948787061994</v>
      </c>
      <c r="F10" s="62">
        <v>22</v>
      </c>
      <c r="G10" s="63">
        <v>34.8</v>
      </c>
      <c r="H10" s="64">
        <f aca="true" t="shared" si="1" ref="H10:H30">G10/F10*100</f>
        <v>158.1818181818182</v>
      </c>
      <c r="I10" s="37">
        <v>318</v>
      </c>
      <c r="J10" s="37">
        <v>268.6</v>
      </c>
      <c r="K10" s="36">
        <f aca="true" t="shared" si="2" ref="K10:K30">J10/I10*100</f>
        <v>84.46540880503144</v>
      </c>
      <c r="L10" s="36">
        <v>63.84597100071311</v>
      </c>
      <c r="M10" s="37">
        <v>130</v>
      </c>
      <c r="N10" s="37">
        <v>76.8</v>
      </c>
      <c r="O10" s="36">
        <f aca="true" t="shared" si="3" ref="O10:O30">N10/M10*100</f>
        <v>59.07692307692307</v>
      </c>
      <c r="P10" s="36">
        <v>9</v>
      </c>
      <c r="Q10" s="36">
        <v>34</v>
      </c>
      <c r="R10" s="36">
        <f aca="true" t="shared" si="4" ref="R10:R30">Q10/P10*100</f>
        <v>377.77777777777777</v>
      </c>
      <c r="S10" s="36">
        <v>1545.4545454545453</v>
      </c>
      <c r="T10" s="37">
        <v>3</v>
      </c>
      <c r="U10" s="37">
        <v>1.5</v>
      </c>
      <c r="V10" s="36">
        <f aca="true" t="shared" si="5" ref="V10:V30">U10/T10*100</f>
        <v>50</v>
      </c>
      <c r="W10" s="36">
        <v>33</v>
      </c>
      <c r="X10" s="36">
        <v>16.7</v>
      </c>
      <c r="Y10" s="36">
        <f aca="true" t="shared" si="6" ref="Y10:Y30">X10/W10*100</f>
        <v>50.6060606060606</v>
      </c>
      <c r="Z10" s="36">
        <v>34.57556935817806</v>
      </c>
      <c r="AA10" s="38">
        <v>6</v>
      </c>
      <c r="AB10" s="36">
        <v>6.8</v>
      </c>
      <c r="AC10" s="36">
        <f aca="true" t="shared" si="7" ref="AC10:AC30">AB10/AA10*100</f>
        <v>113.33333333333333</v>
      </c>
      <c r="AD10" s="36">
        <v>4248</v>
      </c>
      <c r="AE10" s="36">
        <v>4280.3</v>
      </c>
      <c r="AF10" s="36">
        <f aca="true" t="shared" si="8" ref="AF10:AF30">AE10/AD10*100</f>
        <v>100.76035781544257</v>
      </c>
      <c r="AG10" s="36">
        <v>100.4733144491795</v>
      </c>
      <c r="AH10" s="36">
        <v>1211</v>
      </c>
      <c r="AI10" s="36">
        <v>1231</v>
      </c>
      <c r="AJ10" s="36">
        <f aca="true" t="shared" si="9" ref="AJ10:AJ30">AI10/AH10*100</f>
        <v>101.65152766308836</v>
      </c>
      <c r="AK10" s="38">
        <v>141</v>
      </c>
      <c r="AL10" s="36">
        <v>174.7</v>
      </c>
      <c r="AM10" s="36">
        <f aca="true" t="shared" si="10" ref="AM10:AM30">AL10/AK10*100</f>
        <v>123.90070921985814</v>
      </c>
      <c r="AN10" s="36">
        <v>183.50840336134453</v>
      </c>
      <c r="AO10" s="77">
        <v>38</v>
      </c>
      <c r="AP10" s="82">
        <v>47.5</v>
      </c>
      <c r="AQ10" s="120">
        <f aca="true" t="shared" si="11" ref="AQ10:AQ30">AP10/AO10*100</f>
        <v>125</v>
      </c>
      <c r="AR10" s="40">
        <v>100.14412683161183</v>
      </c>
      <c r="AS10" s="41">
        <v>224.7</v>
      </c>
      <c r="AT10" s="41">
        <v>236.7</v>
      </c>
      <c r="AU10" s="42">
        <f aca="true" t="shared" si="12" ref="AU10:AU32">AT10/AS10*100</f>
        <v>105.34045393858477</v>
      </c>
      <c r="AV10" s="36">
        <v>166.10526315789474</v>
      </c>
      <c r="AW10" s="37">
        <v>82.3</v>
      </c>
      <c r="AX10" s="37">
        <v>86.7</v>
      </c>
      <c r="AY10" s="49">
        <f aca="true" t="shared" si="13" ref="AY10:AY32">AX10/AW10*100</f>
        <v>105.34629404617255</v>
      </c>
    </row>
    <row r="11" spans="1:51" ht="18">
      <c r="A11" s="35" t="s">
        <v>4</v>
      </c>
      <c r="B11" s="36">
        <v>15</v>
      </c>
      <c r="C11" s="36">
        <v>24.7</v>
      </c>
      <c r="D11" s="36">
        <f t="shared" si="0"/>
        <v>164.66666666666669</v>
      </c>
      <c r="E11" s="42">
        <v>109.77777777777777</v>
      </c>
      <c r="F11" s="62">
        <v>6</v>
      </c>
      <c r="G11" s="63">
        <v>6.2</v>
      </c>
      <c r="H11" s="64">
        <f t="shared" si="1"/>
        <v>103.33333333333334</v>
      </c>
      <c r="I11" s="37">
        <v>0</v>
      </c>
      <c r="J11" s="37">
        <v>0</v>
      </c>
      <c r="K11" s="36"/>
      <c r="L11" s="36"/>
      <c r="M11" s="37"/>
      <c r="N11" s="37"/>
      <c r="O11" s="36"/>
      <c r="P11" s="36">
        <v>5</v>
      </c>
      <c r="Q11" s="36">
        <v>2</v>
      </c>
      <c r="R11" s="36">
        <f t="shared" si="4"/>
        <v>40</v>
      </c>
      <c r="S11" s="36">
        <v>21.73913043478261</v>
      </c>
      <c r="T11" s="37">
        <v>1</v>
      </c>
      <c r="U11" s="37">
        <v>0</v>
      </c>
      <c r="V11" s="36">
        <f t="shared" si="5"/>
        <v>0</v>
      </c>
      <c r="W11" s="36">
        <v>0</v>
      </c>
      <c r="X11" s="36">
        <v>0</v>
      </c>
      <c r="Y11" s="36"/>
      <c r="Z11" s="36"/>
      <c r="AA11" s="38"/>
      <c r="AB11" s="36"/>
      <c r="AC11" s="36"/>
      <c r="AD11" s="36">
        <v>695</v>
      </c>
      <c r="AE11" s="36">
        <v>698.4</v>
      </c>
      <c r="AF11" s="36">
        <f t="shared" si="8"/>
        <v>100.48920863309351</v>
      </c>
      <c r="AG11" s="36">
        <v>95.3879698069213</v>
      </c>
      <c r="AH11" s="36">
        <v>206</v>
      </c>
      <c r="AI11" s="36">
        <v>209</v>
      </c>
      <c r="AJ11" s="36">
        <f t="shared" si="9"/>
        <v>101.45631067961165</v>
      </c>
      <c r="AK11" s="38">
        <v>26</v>
      </c>
      <c r="AL11" s="36">
        <v>31</v>
      </c>
      <c r="AM11" s="36">
        <f t="shared" si="10"/>
        <v>119.23076923076923</v>
      </c>
      <c r="AN11" s="36">
        <v>182.35294117647058</v>
      </c>
      <c r="AO11" s="77">
        <v>7</v>
      </c>
      <c r="AP11" s="82">
        <v>10</v>
      </c>
      <c r="AQ11" s="120">
        <f t="shared" si="11"/>
        <v>142.85714285714286</v>
      </c>
      <c r="AR11" s="40">
        <v>97.226173541963</v>
      </c>
      <c r="AS11" s="41">
        <v>32</v>
      </c>
      <c r="AT11" s="41">
        <v>33</v>
      </c>
      <c r="AU11" s="42">
        <f t="shared" si="12"/>
        <v>103.125</v>
      </c>
      <c r="AV11" s="36">
        <v>141.02564102564102</v>
      </c>
      <c r="AW11" s="37">
        <v>6.6</v>
      </c>
      <c r="AX11" s="37">
        <v>7</v>
      </c>
      <c r="AY11" s="49">
        <f t="shared" si="13"/>
        <v>106.06060606060606</v>
      </c>
    </row>
    <row r="12" spans="1:51" ht="18">
      <c r="A12" s="35" t="s">
        <v>5</v>
      </c>
      <c r="B12" s="36">
        <v>27</v>
      </c>
      <c r="C12" s="36">
        <v>62.1</v>
      </c>
      <c r="D12" s="36">
        <f t="shared" si="0"/>
        <v>230.00000000000003</v>
      </c>
      <c r="E12" s="42">
        <v>105.25423728813558</v>
      </c>
      <c r="F12" s="62">
        <v>8</v>
      </c>
      <c r="G12" s="63">
        <v>18.9</v>
      </c>
      <c r="H12" s="64">
        <f t="shared" si="1"/>
        <v>236.24999999999997</v>
      </c>
      <c r="I12" s="37">
        <v>0</v>
      </c>
      <c r="J12" s="37">
        <v>0</v>
      </c>
      <c r="K12" s="36"/>
      <c r="L12" s="36"/>
      <c r="M12" s="37"/>
      <c r="N12" s="37"/>
      <c r="O12" s="36"/>
      <c r="P12" s="36">
        <v>7</v>
      </c>
      <c r="Q12" s="36">
        <v>7</v>
      </c>
      <c r="R12" s="36">
        <f t="shared" si="4"/>
        <v>100</v>
      </c>
      <c r="S12" s="36">
        <v>54.263565891472865</v>
      </c>
      <c r="T12" s="37">
        <v>2</v>
      </c>
      <c r="U12" s="37">
        <v>2</v>
      </c>
      <c r="V12" s="36">
        <f t="shared" si="5"/>
        <v>100</v>
      </c>
      <c r="W12" s="36">
        <v>0</v>
      </c>
      <c r="X12" s="36">
        <v>0</v>
      </c>
      <c r="Y12" s="36"/>
      <c r="Z12" s="36"/>
      <c r="AA12" s="38"/>
      <c r="AB12" s="36"/>
      <c r="AC12" s="36"/>
      <c r="AD12" s="36">
        <v>615</v>
      </c>
      <c r="AE12" s="36">
        <v>619.6</v>
      </c>
      <c r="AF12" s="36">
        <f t="shared" si="8"/>
        <v>100.7479674796748</v>
      </c>
      <c r="AG12" s="36">
        <v>94.72216823140167</v>
      </c>
      <c r="AH12" s="36">
        <v>181</v>
      </c>
      <c r="AI12" s="36">
        <v>184.1</v>
      </c>
      <c r="AJ12" s="36">
        <f t="shared" si="9"/>
        <v>101.71270718232044</v>
      </c>
      <c r="AK12" s="38">
        <v>36</v>
      </c>
      <c r="AL12" s="36">
        <v>28</v>
      </c>
      <c r="AM12" s="36">
        <f t="shared" si="10"/>
        <v>77.77777777777779</v>
      </c>
      <c r="AN12" s="36">
        <v>164.70588235294116</v>
      </c>
      <c r="AO12" s="77">
        <v>10</v>
      </c>
      <c r="AP12" s="82">
        <v>10</v>
      </c>
      <c r="AQ12" s="120">
        <f t="shared" si="11"/>
        <v>100</v>
      </c>
      <c r="AR12" s="40">
        <v>100.67529544175575</v>
      </c>
      <c r="AS12" s="41">
        <v>55.4</v>
      </c>
      <c r="AT12" s="41">
        <v>57.6</v>
      </c>
      <c r="AU12" s="42">
        <f t="shared" si="12"/>
        <v>103.97111913357402</v>
      </c>
      <c r="AV12" s="36">
        <v>93.81107491856679</v>
      </c>
      <c r="AW12" s="37">
        <v>15.8</v>
      </c>
      <c r="AX12" s="37">
        <v>16.4</v>
      </c>
      <c r="AY12" s="49">
        <f t="shared" si="13"/>
        <v>103.79746835443035</v>
      </c>
    </row>
    <row r="13" spans="1:51" ht="18">
      <c r="A13" s="35" t="s">
        <v>6</v>
      </c>
      <c r="B13" s="36">
        <v>4</v>
      </c>
      <c r="C13" s="36">
        <v>5.3</v>
      </c>
      <c r="D13" s="36">
        <f t="shared" si="0"/>
        <v>132.5</v>
      </c>
      <c r="E13" s="42">
        <v>74.64788732394366</v>
      </c>
      <c r="F13" s="62">
        <v>1</v>
      </c>
      <c r="G13" s="63">
        <v>1.2</v>
      </c>
      <c r="H13" s="64">
        <f t="shared" si="1"/>
        <v>120</v>
      </c>
      <c r="I13" s="37">
        <v>789</v>
      </c>
      <c r="J13" s="37">
        <v>810.2</v>
      </c>
      <c r="K13" s="36">
        <f t="shared" si="2"/>
        <v>102.68694550063371</v>
      </c>
      <c r="L13" s="36">
        <v>97.28626320845342</v>
      </c>
      <c r="M13" s="37">
        <v>227</v>
      </c>
      <c r="N13" s="37">
        <v>227.8</v>
      </c>
      <c r="O13" s="36">
        <f t="shared" si="3"/>
        <v>100.352422907489</v>
      </c>
      <c r="P13" s="36">
        <v>2</v>
      </c>
      <c r="Q13" s="36">
        <v>2</v>
      </c>
      <c r="R13" s="36">
        <f t="shared" si="4"/>
        <v>100</v>
      </c>
      <c r="S13" s="36">
        <v>57.14285714285714</v>
      </c>
      <c r="T13" s="37">
        <v>0</v>
      </c>
      <c r="U13" s="37">
        <v>0</v>
      </c>
      <c r="V13" s="36"/>
      <c r="W13" s="36">
        <v>54</v>
      </c>
      <c r="X13" s="36">
        <v>56</v>
      </c>
      <c r="Y13" s="36">
        <f t="shared" si="6"/>
        <v>103.7037037037037</v>
      </c>
      <c r="Z13" s="36">
        <v>111.55378486055776</v>
      </c>
      <c r="AA13" s="38">
        <v>14</v>
      </c>
      <c r="AB13" s="36">
        <v>2.2</v>
      </c>
      <c r="AC13" s="36">
        <f t="shared" si="7"/>
        <v>15.714285714285717</v>
      </c>
      <c r="AD13" s="36">
        <v>2296</v>
      </c>
      <c r="AE13" s="36">
        <v>2314.5</v>
      </c>
      <c r="AF13" s="36">
        <f t="shared" si="8"/>
        <v>100.80574912891987</v>
      </c>
      <c r="AG13" s="36">
        <v>99.46452459889412</v>
      </c>
      <c r="AH13" s="36">
        <v>567</v>
      </c>
      <c r="AI13" s="36">
        <v>578.2</v>
      </c>
      <c r="AJ13" s="36">
        <f t="shared" si="9"/>
        <v>101.97530864197533</v>
      </c>
      <c r="AK13" s="38">
        <v>77</v>
      </c>
      <c r="AL13" s="36">
        <v>86.6</v>
      </c>
      <c r="AM13" s="36">
        <f t="shared" si="10"/>
        <v>112.46753246753245</v>
      </c>
      <c r="AN13" s="36">
        <v>98.4090909090909</v>
      </c>
      <c r="AO13" s="77">
        <v>21</v>
      </c>
      <c r="AP13" s="82">
        <v>24</v>
      </c>
      <c r="AQ13" s="120">
        <f t="shared" si="11"/>
        <v>114.28571428571428</v>
      </c>
      <c r="AR13" s="40">
        <v>97.7786793792474</v>
      </c>
      <c r="AS13" s="41">
        <v>127.4</v>
      </c>
      <c r="AT13" s="41">
        <v>131.5</v>
      </c>
      <c r="AU13" s="42">
        <f t="shared" si="12"/>
        <v>103.2182103610675</v>
      </c>
      <c r="AV13" s="36">
        <v>140.0425985090522</v>
      </c>
      <c r="AW13" s="37">
        <v>50</v>
      </c>
      <c r="AX13" s="37">
        <v>52.8</v>
      </c>
      <c r="AY13" s="49">
        <f t="shared" si="13"/>
        <v>105.60000000000001</v>
      </c>
    </row>
    <row r="14" spans="1:51" ht="18">
      <c r="A14" s="35" t="s">
        <v>7</v>
      </c>
      <c r="B14" s="36">
        <v>15</v>
      </c>
      <c r="C14" s="36">
        <v>26.1</v>
      </c>
      <c r="D14" s="36">
        <f t="shared" si="0"/>
        <v>174</v>
      </c>
      <c r="E14" s="42">
        <v>85.57377049180329</v>
      </c>
      <c r="F14" s="62">
        <v>7</v>
      </c>
      <c r="G14" s="63">
        <v>9.4</v>
      </c>
      <c r="H14" s="64">
        <f t="shared" si="1"/>
        <v>134.2857142857143</v>
      </c>
      <c r="I14" s="37">
        <v>120</v>
      </c>
      <c r="J14" s="37">
        <v>145.2</v>
      </c>
      <c r="K14" s="36">
        <f t="shared" si="2"/>
        <v>121</v>
      </c>
      <c r="L14" s="36">
        <v>94.16342412451361</v>
      </c>
      <c r="M14" s="37">
        <v>38</v>
      </c>
      <c r="N14" s="37">
        <v>46</v>
      </c>
      <c r="O14" s="36">
        <f t="shared" si="3"/>
        <v>121.05263157894737</v>
      </c>
      <c r="P14" s="36">
        <v>5</v>
      </c>
      <c r="Q14" s="36">
        <v>5</v>
      </c>
      <c r="R14" s="36">
        <f t="shared" si="4"/>
        <v>100</v>
      </c>
      <c r="S14" s="36">
        <v>31.84713375796179</v>
      </c>
      <c r="T14" s="37">
        <v>2</v>
      </c>
      <c r="U14" s="37">
        <v>2</v>
      </c>
      <c r="V14" s="36">
        <f t="shared" si="5"/>
        <v>100</v>
      </c>
      <c r="W14" s="36">
        <v>15</v>
      </c>
      <c r="X14" s="36">
        <v>5.9</v>
      </c>
      <c r="Y14" s="36">
        <f t="shared" si="6"/>
        <v>39.333333333333336</v>
      </c>
      <c r="Z14" s="36">
        <v>29.7979797979798</v>
      </c>
      <c r="AA14" s="38">
        <v>4</v>
      </c>
      <c r="AB14" s="36">
        <v>1.9</v>
      </c>
      <c r="AC14" s="36">
        <f t="shared" si="7"/>
        <v>47.5</v>
      </c>
      <c r="AD14" s="36">
        <v>1592</v>
      </c>
      <c r="AE14" s="36">
        <v>1602</v>
      </c>
      <c r="AF14" s="36">
        <f t="shared" si="8"/>
        <v>100.6281407035176</v>
      </c>
      <c r="AG14" s="36">
        <v>94.64050132101481</v>
      </c>
      <c r="AH14" s="36">
        <v>432</v>
      </c>
      <c r="AI14" s="36">
        <v>440.8</v>
      </c>
      <c r="AJ14" s="36">
        <f t="shared" si="9"/>
        <v>102.03703703703704</v>
      </c>
      <c r="AK14" s="38">
        <v>75</v>
      </c>
      <c r="AL14" s="36">
        <v>87.5</v>
      </c>
      <c r="AM14" s="36">
        <f t="shared" si="10"/>
        <v>116.66666666666667</v>
      </c>
      <c r="AN14" s="36">
        <v>108.02469135802468</v>
      </c>
      <c r="AO14" s="77">
        <v>25</v>
      </c>
      <c r="AP14" s="82">
        <v>25</v>
      </c>
      <c r="AQ14" s="120">
        <f t="shared" si="11"/>
        <v>100</v>
      </c>
      <c r="AR14" s="40">
        <v>91.99100744695798</v>
      </c>
      <c r="AS14" s="41">
        <v>163.9</v>
      </c>
      <c r="AT14" s="41">
        <v>172.3</v>
      </c>
      <c r="AU14" s="42">
        <f>AT14/AS14*100</f>
        <v>105.12507626601587</v>
      </c>
      <c r="AV14" s="36">
        <v>129.25731432858214</v>
      </c>
      <c r="AW14" s="37">
        <v>64.3</v>
      </c>
      <c r="AX14" s="37">
        <v>67.4</v>
      </c>
      <c r="AY14" s="49">
        <f t="shared" si="13"/>
        <v>104.8211508553655</v>
      </c>
    </row>
    <row r="15" spans="1:51" ht="18">
      <c r="A15" s="35" t="s">
        <v>8</v>
      </c>
      <c r="B15" s="36">
        <v>66</v>
      </c>
      <c r="C15" s="36">
        <v>85.9</v>
      </c>
      <c r="D15" s="36">
        <f t="shared" si="0"/>
        <v>130.15151515151516</v>
      </c>
      <c r="E15" s="42">
        <v>72.18487394957984</v>
      </c>
      <c r="F15" s="62">
        <v>16</v>
      </c>
      <c r="G15" s="63">
        <v>24.8</v>
      </c>
      <c r="H15" s="64">
        <f t="shared" si="1"/>
        <v>155</v>
      </c>
      <c r="I15" s="37">
        <v>272</v>
      </c>
      <c r="J15" s="37">
        <v>273.3</v>
      </c>
      <c r="K15" s="36">
        <f t="shared" si="2"/>
        <v>100.4779411764706</v>
      </c>
      <c r="L15" s="36">
        <v>93.18104330037504</v>
      </c>
      <c r="M15" s="37">
        <v>92</v>
      </c>
      <c r="N15" s="37">
        <v>88.5</v>
      </c>
      <c r="O15" s="36">
        <f t="shared" si="3"/>
        <v>96.19565217391305</v>
      </c>
      <c r="P15" s="36">
        <v>10</v>
      </c>
      <c r="Q15" s="36">
        <v>19.4</v>
      </c>
      <c r="R15" s="36">
        <f t="shared" si="4"/>
        <v>194</v>
      </c>
      <c r="S15" s="36">
        <v>108.37988826815644</v>
      </c>
      <c r="T15" s="37">
        <v>3</v>
      </c>
      <c r="U15" s="37">
        <v>4</v>
      </c>
      <c r="V15" s="36">
        <f t="shared" si="5"/>
        <v>133.33333333333331</v>
      </c>
      <c r="W15" s="36">
        <v>10</v>
      </c>
      <c r="X15" s="36">
        <v>17</v>
      </c>
      <c r="Y15" s="36">
        <f t="shared" si="6"/>
        <v>170</v>
      </c>
      <c r="Z15" s="36"/>
      <c r="AA15" s="38">
        <v>1</v>
      </c>
      <c r="AB15" s="36">
        <v>3.7</v>
      </c>
      <c r="AC15" s="36">
        <f t="shared" si="7"/>
        <v>370</v>
      </c>
      <c r="AD15" s="36">
        <v>60369</v>
      </c>
      <c r="AE15" s="36">
        <v>60652.6</v>
      </c>
      <c r="AF15" s="36">
        <f t="shared" si="8"/>
        <v>100.46977753482747</v>
      </c>
      <c r="AG15" s="36">
        <v>99.07684651750854</v>
      </c>
      <c r="AH15" s="36">
        <v>15493</v>
      </c>
      <c r="AI15" s="36">
        <v>15753</v>
      </c>
      <c r="AJ15" s="36">
        <f t="shared" si="9"/>
        <v>101.6781772413348</v>
      </c>
      <c r="AK15" s="38">
        <v>579</v>
      </c>
      <c r="AL15" s="36">
        <v>447.2</v>
      </c>
      <c r="AM15" s="36">
        <f t="shared" si="10"/>
        <v>77.23661485319516</v>
      </c>
      <c r="AN15" s="36">
        <v>74.6702287527133</v>
      </c>
      <c r="AO15" s="77">
        <v>150</v>
      </c>
      <c r="AP15" s="82">
        <v>131.4</v>
      </c>
      <c r="AQ15" s="120">
        <f t="shared" si="11"/>
        <v>87.6</v>
      </c>
      <c r="AR15" s="40">
        <v>102.6540843409024</v>
      </c>
      <c r="AS15" s="41">
        <v>667.5</v>
      </c>
      <c r="AT15" s="41">
        <v>682.7</v>
      </c>
      <c r="AU15" s="42">
        <f t="shared" si="12"/>
        <v>102.27715355805245</v>
      </c>
      <c r="AV15" s="36">
        <v>133.18376902067888</v>
      </c>
      <c r="AW15" s="37">
        <v>275.3</v>
      </c>
      <c r="AX15" s="37">
        <v>290.4</v>
      </c>
      <c r="AY15" s="49">
        <f t="shared" si="13"/>
        <v>105.48492553577913</v>
      </c>
    </row>
    <row r="16" spans="1:51" ht="18">
      <c r="A16" s="35" t="s">
        <v>9</v>
      </c>
      <c r="B16" s="36">
        <v>15</v>
      </c>
      <c r="C16" s="36">
        <v>32.3</v>
      </c>
      <c r="D16" s="36">
        <f t="shared" si="0"/>
        <v>215.33333333333334</v>
      </c>
      <c r="E16" s="42">
        <v>97.58308157099697</v>
      </c>
      <c r="F16" s="62">
        <v>5</v>
      </c>
      <c r="G16" s="63">
        <v>4</v>
      </c>
      <c r="H16" s="64">
        <f t="shared" si="1"/>
        <v>80</v>
      </c>
      <c r="I16" s="37">
        <v>10</v>
      </c>
      <c r="J16" s="37">
        <v>11.7</v>
      </c>
      <c r="K16" s="36">
        <f t="shared" si="2"/>
        <v>117</v>
      </c>
      <c r="L16" s="36">
        <v>28.19277108433735</v>
      </c>
      <c r="M16" s="37">
        <v>3</v>
      </c>
      <c r="N16" s="37">
        <v>4</v>
      </c>
      <c r="O16" s="36">
        <f t="shared" si="3"/>
        <v>133.33333333333331</v>
      </c>
      <c r="P16" s="36">
        <v>3</v>
      </c>
      <c r="Q16" s="36">
        <v>2.5</v>
      </c>
      <c r="R16" s="36">
        <f t="shared" si="4"/>
        <v>83.33333333333334</v>
      </c>
      <c r="S16" s="36">
        <v>51.02040816326531</v>
      </c>
      <c r="T16" s="37">
        <v>1</v>
      </c>
      <c r="U16" s="37">
        <v>0</v>
      </c>
      <c r="V16" s="36">
        <f t="shared" si="5"/>
        <v>0</v>
      </c>
      <c r="W16" s="36">
        <v>0</v>
      </c>
      <c r="X16" s="36">
        <v>0</v>
      </c>
      <c r="Y16" s="36"/>
      <c r="Z16" s="36"/>
      <c r="AA16" s="38"/>
      <c r="AB16" s="36"/>
      <c r="AC16" s="36"/>
      <c r="AD16" s="36">
        <v>553</v>
      </c>
      <c r="AE16" s="36">
        <v>555.7</v>
      </c>
      <c r="AF16" s="36">
        <f t="shared" si="8"/>
        <v>100.48824593128391</v>
      </c>
      <c r="AG16" s="36">
        <v>94.72367482993718</v>
      </c>
      <c r="AH16" s="36">
        <v>162</v>
      </c>
      <c r="AI16" s="36">
        <v>164.5</v>
      </c>
      <c r="AJ16" s="36">
        <f t="shared" si="9"/>
        <v>101.54320987654322</v>
      </c>
      <c r="AK16" s="38">
        <v>21</v>
      </c>
      <c r="AL16" s="36">
        <v>11</v>
      </c>
      <c r="AM16" s="36">
        <f t="shared" si="10"/>
        <v>52.38095238095239</v>
      </c>
      <c r="AN16" s="36">
        <v>88</v>
      </c>
      <c r="AO16" s="77">
        <v>9</v>
      </c>
      <c r="AP16" s="82">
        <v>4</v>
      </c>
      <c r="AQ16" s="120">
        <f t="shared" si="11"/>
        <v>44.44444444444444</v>
      </c>
      <c r="AR16" s="40">
        <v>100</v>
      </c>
      <c r="AS16" s="41">
        <v>21.1</v>
      </c>
      <c r="AT16" s="41">
        <v>21.9</v>
      </c>
      <c r="AU16" s="42">
        <f t="shared" si="12"/>
        <v>103.7914691943128</v>
      </c>
      <c r="AV16" s="36">
        <v>98.64864864864865</v>
      </c>
      <c r="AW16" s="37">
        <v>5.7</v>
      </c>
      <c r="AX16" s="37">
        <v>6.1</v>
      </c>
      <c r="AY16" s="49">
        <f t="shared" si="13"/>
        <v>107.01754385964912</v>
      </c>
    </row>
    <row r="17" spans="1:51" ht="18">
      <c r="A17" s="35" t="s">
        <v>10</v>
      </c>
      <c r="B17" s="36">
        <v>14</v>
      </c>
      <c r="C17" s="36">
        <v>18.7</v>
      </c>
      <c r="D17" s="36">
        <f t="shared" si="0"/>
        <v>133.57142857142856</v>
      </c>
      <c r="E17" s="42">
        <v>107.47126436781609</v>
      </c>
      <c r="F17" s="62">
        <v>5</v>
      </c>
      <c r="G17" s="63">
        <v>6</v>
      </c>
      <c r="H17" s="64">
        <f t="shared" si="1"/>
        <v>120</v>
      </c>
      <c r="I17" s="37">
        <v>0</v>
      </c>
      <c r="J17" s="37">
        <v>0</v>
      </c>
      <c r="K17" s="36"/>
      <c r="L17" s="36"/>
      <c r="M17" s="37"/>
      <c r="N17" s="37"/>
      <c r="O17" s="36"/>
      <c r="P17" s="36">
        <v>4</v>
      </c>
      <c r="Q17" s="36">
        <v>4</v>
      </c>
      <c r="R17" s="36">
        <f t="shared" si="4"/>
        <v>100</v>
      </c>
      <c r="S17" s="36">
        <v>65.57377049180329</v>
      </c>
      <c r="T17" s="37">
        <v>1</v>
      </c>
      <c r="U17" s="37">
        <v>1</v>
      </c>
      <c r="V17" s="36">
        <f t="shared" si="5"/>
        <v>100</v>
      </c>
      <c r="W17" s="36">
        <v>0</v>
      </c>
      <c r="X17" s="36">
        <v>0</v>
      </c>
      <c r="Y17" s="36"/>
      <c r="Z17" s="36"/>
      <c r="AA17" s="38"/>
      <c r="AB17" s="36"/>
      <c r="AC17" s="36"/>
      <c r="AD17" s="36">
        <v>497</v>
      </c>
      <c r="AE17" s="36">
        <v>501.2</v>
      </c>
      <c r="AF17" s="36">
        <f t="shared" si="8"/>
        <v>100.84507042253522</v>
      </c>
      <c r="AG17" s="36">
        <v>83.74372828481847</v>
      </c>
      <c r="AH17" s="36">
        <v>138</v>
      </c>
      <c r="AI17" s="36">
        <v>140.6</v>
      </c>
      <c r="AJ17" s="36">
        <f t="shared" si="9"/>
        <v>101.8840579710145</v>
      </c>
      <c r="AK17" s="38">
        <v>26</v>
      </c>
      <c r="AL17" s="36">
        <v>25</v>
      </c>
      <c r="AM17" s="36">
        <f t="shared" si="10"/>
        <v>96.15384615384616</v>
      </c>
      <c r="AN17" s="36">
        <v>75.98784194528876</v>
      </c>
      <c r="AO17" s="77">
        <v>7</v>
      </c>
      <c r="AP17" s="82">
        <v>7</v>
      </c>
      <c r="AQ17" s="120">
        <f t="shared" si="11"/>
        <v>100</v>
      </c>
      <c r="AR17" s="40">
        <v>100</v>
      </c>
      <c r="AS17" s="41">
        <v>55.4</v>
      </c>
      <c r="AT17" s="41">
        <v>57.7</v>
      </c>
      <c r="AU17" s="42">
        <f t="shared" si="12"/>
        <v>104.15162454873648</v>
      </c>
      <c r="AV17" s="36">
        <v>148.71134020618558</v>
      </c>
      <c r="AW17" s="37">
        <v>14.8</v>
      </c>
      <c r="AX17" s="37">
        <v>15.5</v>
      </c>
      <c r="AY17" s="49">
        <f t="shared" si="13"/>
        <v>104.72972972972971</v>
      </c>
    </row>
    <row r="18" spans="1:51" ht="18">
      <c r="A18" s="35" t="s">
        <v>11</v>
      </c>
      <c r="B18" s="36">
        <v>27</v>
      </c>
      <c r="C18" s="36">
        <v>30.8</v>
      </c>
      <c r="D18" s="36">
        <f t="shared" si="0"/>
        <v>114.07407407407408</v>
      </c>
      <c r="E18" s="42">
        <v>54.60992907801418</v>
      </c>
      <c r="F18" s="62">
        <v>12</v>
      </c>
      <c r="G18" s="63">
        <v>12.2</v>
      </c>
      <c r="H18" s="64">
        <f t="shared" si="1"/>
        <v>101.66666666666666</v>
      </c>
      <c r="I18" s="37">
        <v>649</v>
      </c>
      <c r="J18" s="37">
        <v>735.5</v>
      </c>
      <c r="K18" s="36">
        <f t="shared" si="2"/>
        <v>113.32819722650231</v>
      </c>
      <c r="L18" s="36">
        <v>103.18462401795736</v>
      </c>
      <c r="M18" s="37">
        <v>173</v>
      </c>
      <c r="N18" s="37">
        <v>216.6</v>
      </c>
      <c r="O18" s="36">
        <f t="shared" si="3"/>
        <v>125.20231213872832</v>
      </c>
      <c r="P18" s="36">
        <v>5</v>
      </c>
      <c r="Q18" s="36">
        <v>6.2</v>
      </c>
      <c r="R18" s="36">
        <f t="shared" si="4"/>
        <v>124</v>
      </c>
      <c r="S18" s="36">
        <v>95.38461538461537</v>
      </c>
      <c r="T18" s="37">
        <v>2</v>
      </c>
      <c r="U18" s="37">
        <v>1</v>
      </c>
      <c r="V18" s="36">
        <f t="shared" si="5"/>
        <v>50</v>
      </c>
      <c r="W18" s="36">
        <v>33</v>
      </c>
      <c r="X18" s="36">
        <v>57.6</v>
      </c>
      <c r="Y18" s="36">
        <f t="shared" si="6"/>
        <v>174.54545454545456</v>
      </c>
      <c r="Z18" s="36">
        <v>142.57425742574256</v>
      </c>
      <c r="AA18" s="38">
        <v>10</v>
      </c>
      <c r="AB18" s="36">
        <v>13.2</v>
      </c>
      <c r="AC18" s="36">
        <f t="shared" si="7"/>
        <v>131.99999999999997</v>
      </c>
      <c r="AD18" s="36">
        <v>1639</v>
      </c>
      <c r="AE18" s="36">
        <v>1646.4</v>
      </c>
      <c r="AF18" s="36">
        <f t="shared" si="8"/>
        <v>100.45149481391094</v>
      </c>
      <c r="AG18" s="36">
        <v>91.11956188226982</v>
      </c>
      <c r="AH18" s="36">
        <v>507</v>
      </c>
      <c r="AI18" s="36">
        <v>514</v>
      </c>
      <c r="AJ18" s="36">
        <f t="shared" si="9"/>
        <v>101.38067061143985</v>
      </c>
      <c r="AK18" s="38">
        <v>55</v>
      </c>
      <c r="AL18" s="36">
        <v>60.7</v>
      </c>
      <c r="AM18" s="36">
        <f t="shared" si="10"/>
        <v>110.36363636363637</v>
      </c>
      <c r="AN18" s="36">
        <v>102.8813559322034</v>
      </c>
      <c r="AO18" s="77">
        <v>15</v>
      </c>
      <c r="AP18" s="82">
        <v>14</v>
      </c>
      <c r="AQ18" s="120">
        <f t="shared" si="11"/>
        <v>93.33333333333333</v>
      </c>
      <c r="AR18" s="40">
        <v>115.35602180736824</v>
      </c>
      <c r="AS18" s="41">
        <v>109.8</v>
      </c>
      <c r="AT18" s="41">
        <v>114.6</v>
      </c>
      <c r="AU18" s="42">
        <f t="shared" si="12"/>
        <v>104.37158469945356</v>
      </c>
      <c r="AV18" s="36">
        <v>131.12128146453088</v>
      </c>
      <c r="AW18" s="37">
        <v>34.9</v>
      </c>
      <c r="AX18" s="37">
        <v>37</v>
      </c>
      <c r="AY18" s="49">
        <f t="shared" si="13"/>
        <v>106.01719197707737</v>
      </c>
    </row>
    <row r="19" spans="1:51" ht="18">
      <c r="A19" s="35" t="s">
        <v>12</v>
      </c>
      <c r="B19" s="36">
        <v>21</v>
      </c>
      <c r="C19" s="36">
        <v>25.4</v>
      </c>
      <c r="D19" s="36">
        <f t="shared" si="0"/>
        <v>120.95238095238095</v>
      </c>
      <c r="E19" s="42">
        <v>96.21212121212123</v>
      </c>
      <c r="F19" s="62">
        <v>8</v>
      </c>
      <c r="G19" s="65">
        <v>7.2</v>
      </c>
      <c r="H19" s="64">
        <f t="shared" si="1"/>
        <v>90</v>
      </c>
      <c r="I19" s="37">
        <v>14</v>
      </c>
      <c r="J19" s="37">
        <v>20.4</v>
      </c>
      <c r="K19" s="36">
        <f t="shared" si="2"/>
        <v>145.7142857142857</v>
      </c>
      <c r="L19" s="36">
        <v>90.2654867256637</v>
      </c>
      <c r="M19" s="43">
        <v>5</v>
      </c>
      <c r="N19" s="37">
        <v>5.1</v>
      </c>
      <c r="O19" s="36">
        <f t="shared" si="3"/>
        <v>102</v>
      </c>
      <c r="P19" s="36">
        <v>5</v>
      </c>
      <c r="Q19" s="36">
        <v>6.3</v>
      </c>
      <c r="R19" s="36">
        <f t="shared" si="4"/>
        <v>126</v>
      </c>
      <c r="S19" s="36">
        <v>153.65853658536588</v>
      </c>
      <c r="T19" s="37">
        <v>2</v>
      </c>
      <c r="U19" s="37">
        <v>2.1</v>
      </c>
      <c r="V19" s="36">
        <f t="shared" si="5"/>
        <v>105</v>
      </c>
      <c r="W19" s="36">
        <v>1490</v>
      </c>
      <c r="X19" s="36">
        <v>1497.1</v>
      </c>
      <c r="Y19" s="36">
        <f t="shared" si="6"/>
        <v>100.47651006711409</v>
      </c>
      <c r="Z19" s="36">
        <v>104.10987482614742</v>
      </c>
      <c r="AA19" s="44">
        <v>435</v>
      </c>
      <c r="AB19" s="36">
        <v>405.6</v>
      </c>
      <c r="AC19" s="36">
        <f t="shared" si="7"/>
        <v>93.24137931034483</v>
      </c>
      <c r="AD19" s="36">
        <v>2537</v>
      </c>
      <c r="AE19" s="36">
        <v>2548.2</v>
      </c>
      <c r="AF19" s="36">
        <f t="shared" si="8"/>
        <v>100.44146629877808</v>
      </c>
      <c r="AG19" s="36">
        <v>99.28715005692236</v>
      </c>
      <c r="AH19" s="36">
        <v>742</v>
      </c>
      <c r="AI19" s="36">
        <v>753</v>
      </c>
      <c r="AJ19" s="36">
        <f t="shared" si="9"/>
        <v>101.48247978436657</v>
      </c>
      <c r="AK19" s="44">
        <v>37</v>
      </c>
      <c r="AL19" s="36">
        <v>86.5</v>
      </c>
      <c r="AM19" s="36">
        <f t="shared" si="10"/>
        <v>233.78378378378378</v>
      </c>
      <c r="AN19" s="36">
        <v>186.02150537634407</v>
      </c>
      <c r="AO19" s="77">
        <v>10</v>
      </c>
      <c r="AP19" s="82">
        <v>26</v>
      </c>
      <c r="AQ19" s="120">
        <f t="shared" si="11"/>
        <v>260</v>
      </c>
      <c r="AR19" s="40">
        <v>118.5830040849126</v>
      </c>
      <c r="AS19" s="41">
        <v>218.5</v>
      </c>
      <c r="AT19" s="41">
        <v>230.2</v>
      </c>
      <c r="AU19" s="42">
        <f t="shared" si="12"/>
        <v>105.35469107551488</v>
      </c>
      <c r="AV19" s="36">
        <v>139.0096618357488</v>
      </c>
      <c r="AW19" s="37">
        <v>81.7</v>
      </c>
      <c r="AX19" s="37">
        <v>86.1</v>
      </c>
      <c r="AY19" s="49">
        <f t="shared" si="13"/>
        <v>105.38555691554467</v>
      </c>
    </row>
    <row r="20" spans="1:51" ht="18">
      <c r="A20" s="35" t="s">
        <v>13</v>
      </c>
      <c r="B20" s="36">
        <v>31</v>
      </c>
      <c r="C20" s="36">
        <v>37.9</v>
      </c>
      <c r="D20" s="36">
        <f t="shared" si="0"/>
        <v>122.25806451612901</v>
      </c>
      <c r="E20" s="42">
        <v>60.83467094703051</v>
      </c>
      <c r="F20" s="62">
        <v>9</v>
      </c>
      <c r="G20" s="63">
        <v>11.3</v>
      </c>
      <c r="H20" s="64">
        <f t="shared" si="1"/>
        <v>125.55555555555556</v>
      </c>
      <c r="I20" s="37">
        <v>0</v>
      </c>
      <c r="J20" s="37">
        <v>0</v>
      </c>
      <c r="K20" s="36"/>
      <c r="L20" s="36"/>
      <c r="M20" s="37"/>
      <c r="N20" s="37"/>
      <c r="O20" s="36"/>
      <c r="P20" s="36">
        <v>7</v>
      </c>
      <c r="Q20" s="36">
        <v>9.3</v>
      </c>
      <c r="R20" s="36">
        <f t="shared" si="4"/>
        <v>132.85714285714286</v>
      </c>
      <c r="S20" s="36">
        <v>92.0792079207921</v>
      </c>
      <c r="T20" s="37">
        <v>2</v>
      </c>
      <c r="U20" s="37">
        <v>3</v>
      </c>
      <c r="V20" s="36">
        <f t="shared" si="5"/>
        <v>150</v>
      </c>
      <c r="W20" s="36">
        <v>0</v>
      </c>
      <c r="X20" s="36">
        <v>0</v>
      </c>
      <c r="Y20" s="36"/>
      <c r="Z20" s="36"/>
      <c r="AA20" s="38"/>
      <c r="AB20" s="36"/>
      <c r="AC20" s="36"/>
      <c r="AD20" s="36">
        <v>1202</v>
      </c>
      <c r="AE20" s="36">
        <v>1211.6</v>
      </c>
      <c r="AF20" s="36">
        <f t="shared" si="8"/>
        <v>100.79866888519133</v>
      </c>
      <c r="AG20" s="36">
        <v>97.27001850458537</v>
      </c>
      <c r="AH20" s="36">
        <v>331</v>
      </c>
      <c r="AI20" s="36">
        <v>336</v>
      </c>
      <c r="AJ20" s="36">
        <f t="shared" si="9"/>
        <v>101.51057401812689</v>
      </c>
      <c r="AK20" s="38">
        <v>45</v>
      </c>
      <c r="AL20" s="36">
        <v>27.8</v>
      </c>
      <c r="AM20" s="36">
        <f t="shared" si="10"/>
        <v>61.77777777777778</v>
      </c>
      <c r="AN20" s="36">
        <v>62.33183856502242</v>
      </c>
      <c r="AO20" s="77">
        <v>12</v>
      </c>
      <c r="AP20" s="82">
        <v>5</v>
      </c>
      <c r="AQ20" s="120">
        <f t="shared" si="11"/>
        <v>41.66666666666667</v>
      </c>
      <c r="AR20" s="40">
        <v>100</v>
      </c>
      <c r="AS20" s="41">
        <v>88.6</v>
      </c>
      <c r="AT20" s="41">
        <v>92.5</v>
      </c>
      <c r="AU20" s="42">
        <f t="shared" si="12"/>
        <v>104.40180586907451</v>
      </c>
      <c r="AV20" s="36">
        <v>137.444279346211</v>
      </c>
      <c r="AW20" s="37">
        <v>37.2</v>
      </c>
      <c r="AX20" s="37">
        <v>39.1</v>
      </c>
      <c r="AY20" s="49">
        <f t="shared" si="13"/>
        <v>105.10752688172043</v>
      </c>
    </row>
    <row r="21" spans="1:51" ht="18">
      <c r="A21" s="35" t="s">
        <v>14</v>
      </c>
      <c r="B21" s="36">
        <v>3</v>
      </c>
      <c r="C21" s="36">
        <v>6.7</v>
      </c>
      <c r="D21" s="36">
        <f t="shared" si="0"/>
        <v>223.33333333333334</v>
      </c>
      <c r="E21" s="42">
        <v>176.31578947368422</v>
      </c>
      <c r="F21" s="62">
        <v>1</v>
      </c>
      <c r="G21" s="63">
        <v>1</v>
      </c>
      <c r="H21" s="64">
        <f t="shared" si="1"/>
        <v>100</v>
      </c>
      <c r="I21" s="37">
        <v>0</v>
      </c>
      <c r="J21" s="37">
        <v>0</v>
      </c>
      <c r="K21" s="36"/>
      <c r="L21" s="36"/>
      <c r="M21" s="37"/>
      <c r="N21" s="37"/>
      <c r="O21" s="36"/>
      <c r="P21" s="36">
        <v>4</v>
      </c>
      <c r="Q21" s="36">
        <v>4.7</v>
      </c>
      <c r="R21" s="36">
        <f t="shared" si="4"/>
        <v>117.5</v>
      </c>
      <c r="S21" s="36">
        <v>134.2857142857143</v>
      </c>
      <c r="T21" s="37">
        <v>1</v>
      </c>
      <c r="U21" s="37">
        <v>1</v>
      </c>
      <c r="V21" s="36">
        <f t="shared" si="5"/>
        <v>100</v>
      </c>
      <c r="W21" s="36">
        <v>0</v>
      </c>
      <c r="X21" s="36">
        <v>0</v>
      </c>
      <c r="Y21" s="36"/>
      <c r="Z21" s="36"/>
      <c r="AA21" s="38"/>
      <c r="AB21" s="36"/>
      <c r="AC21" s="36"/>
      <c r="AD21" s="36">
        <v>361</v>
      </c>
      <c r="AE21" s="36">
        <v>363.7</v>
      </c>
      <c r="AF21" s="36">
        <f t="shared" si="8"/>
        <v>100.74792243767313</v>
      </c>
      <c r="AG21" s="36">
        <v>92.71197227399651</v>
      </c>
      <c r="AH21" s="36">
        <v>106</v>
      </c>
      <c r="AI21" s="36">
        <v>107.6</v>
      </c>
      <c r="AJ21" s="36">
        <f t="shared" si="9"/>
        <v>101.50943396226415</v>
      </c>
      <c r="AK21" s="38">
        <v>20</v>
      </c>
      <c r="AL21" s="36">
        <v>11</v>
      </c>
      <c r="AM21" s="36">
        <f t="shared" si="10"/>
        <v>55.00000000000001</v>
      </c>
      <c r="AN21" s="36">
        <v>40.74074074074074</v>
      </c>
      <c r="AO21" s="77">
        <v>5</v>
      </c>
      <c r="AP21" s="82">
        <v>1</v>
      </c>
      <c r="AQ21" s="120">
        <f t="shared" si="11"/>
        <v>20</v>
      </c>
      <c r="AR21" s="40">
        <v>100</v>
      </c>
      <c r="AS21" s="41">
        <v>30.5</v>
      </c>
      <c r="AT21" s="41">
        <v>32.1</v>
      </c>
      <c r="AU21" s="42">
        <f t="shared" si="12"/>
        <v>105.24590163934427</v>
      </c>
      <c r="AV21" s="36">
        <v>193.37349397590359</v>
      </c>
      <c r="AW21" s="37">
        <v>9.9</v>
      </c>
      <c r="AX21" s="37">
        <v>10.4</v>
      </c>
      <c r="AY21" s="49">
        <f t="shared" si="13"/>
        <v>105.05050505050507</v>
      </c>
    </row>
    <row r="22" spans="1:51" ht="18">
      <c r="A22" s="35" t="s">
        <v>15</v>
      </c>
      <c r="B22" s="36">
        <v>76</v>
      </c>
      <c r="C22" s="36">
        <v>114.7</v>
      </c>
      <c r="D22" s="36">
        <f t="shared" si="0"/>
        <v>150.92105263157896</v>
      </c>
      <c r="E22" s="42">
        <v>132.44803695150117</v>
      </c>
      <c r="F22" s="62">
        <v>19</v>
      </c>
      <c r="G22" s="63">
        <v>33.2</v>
      </c>
      <c r="H22" s="64">
        <f t="shared" si="1"/>
        <v>174.73684210526318</v>
      </c>
      <c r="I22" s="37">
        <v>884</v>
      </c>
      <c r="J22" s="37">
        <v>986</v>
      </c>
      <c r="K22" s="36">
        <f t="shared" si="2"/>
        <v>111.53846153846155</v>
      </c>
      <c r="L22" s="36">
        <v>96.10136452241717</v>
      </c>
      <c r="M22" s="37">
        <v>257</v>
      </c>
      <c r="N22" s="36">
        <v>279.1</v>
      </c>
      <c r="O22" s="36">
        <f t="shared" si="3"/>
        <v>108.59922178988329</v>
      </c>
      <c r="P22" s="36">
        <v>11</v>
      </c>
      <c r="Q22" s="36">
        <v>11.5</v>
      </c>
      <c r="R22" s="36">
        <f t="shared" si="4"/>
        <v>104.54545454545455</v>
      </c>
      <c r="S22" s="36">
        <v>70.1219512195122</v>
      </c>
      <c r="T22" s="37">
        <v>4</v>
      </c>
      <c r="U22" s="37">
        <v>1.5</v>
      </c>
      <c r="V22" s="36">
        <f t="shared" si="5"/>
        <v>37.5</v>
      </c>
      <c r="W22" s="36">
        <v>102</v>
      </c>
      <c r="X22" s="36">
        <v>57</v>
      </c>
      <c r="Y22" s="36">
        <f t="shared" si="6"/>
        <v>55.88235294117647</v>
      </c>
      <c r="Z22" s="36">
        <v>68.75753920386006</v>
      </c>
      <c r="AA22" s="38">
        <v>24</v>
      </c>
      <c r="AB22" s="36">
        <v>20.7</v>
      </c>
      <c r="AC22" s="36">
        <f t="shared" si="7"/>
        <v>86.25</v>
      </c>
      <c r="AD22" s="36">
        <v>5148</v>
      </c>
      <c r="AE22" s="36">
        <v>5185.5</v>
      </c>
      <c r="AF22" s="36">
        <f t="shared" si="8"/>
        <v>100.72843822843822</v>
      </c>
      <c r="AG22" s="36">
        <v>102.72517538716605</v>
      </c>
      <c r="AH22" s="36">
        <v>1333</v>
      </c>
      <c r="AI22" s="36">
        <v>1359.4</v>
      </c>
      <c r="AJ22" s="36">
        <f t="shared" si="9"/>
        <v>101.98049512378095</v>
      </c>
      <c r="AK22" s="38">
        <v>249</v>
      </c>
      <c r="AL22" s="36">
        <v>189.6</v>
      </c>
      <c r="AM22" s="36">
        <f t="shared" si="10"/>
        <v>76.144578313253</v>
      </c>
      <c r="AN22" s="36">
        <v>176.70083876980428</v>
      </c>
      <c r="AO22" s="77">
        <v>64</v>
      </c>
      <c r="AP22" s="82">
        <v>45.4</v>
      </c>
      <c r="AQ22" s="120">
        <f t="shared" si="11"/>
        <v>70.9375</v>
      </c>
      <c r="AR22" s="40">
        <v>100.794523463271</v>
      </c>
      <c r="AS22" s="41">
        <v>280.4</v>
      </c>
      <c r="AT22" s="41">
        <v>294.8</v>
      </c>
      <c r="AU22" s="42">
        <f t="shared" si="12"/>
        <v>105.13552068473611</v>
      </c>
      <c r="AV22" s="36">
        <v>132.19730941704034</v>
      </c>
      <c r="AW22" s="37">
        <v>79.7</v>
      </c>
      <c r="AX22" s="37">
        <v>83.7</v>
      </c>
      <c r="AY22" s="49">
        <f t="shared" si="13"/>
        <v>105.01882057716436</v>
      </c>
    </row>
    <row r="23" spans="1:51" ht="18">
      <c r="A23" s="35" t="s">
        <v>16</v>
      </c>
      <c r="B23" s="36">
        <v>41</v>
      </c>
      <c r="C23" s="36">
        <v>80.3</v>
      </c>
      <c r="D23" s="36">
        <f t="shared" si="0"/>
        <v>195.85365853658536</v>
      </c>
      <c r="E23" s="42">
        <v>114.22475106685633</v>
      </c>
      <c r="F23" s="62">
        <v>12</v>
      </c>
      <c r="G23" s="63">
        <v>24</v>
      </c>
      <c r="H23" s="64">
        <f t="shared" si="1"/>
        <v>200</v>
      </c>
      <c r="I23" s="37">
        <v>0</v>
      </c>
      <c r="J23" s="37">
        <v>0</v>
      </c>
      <c r="K23" s="36"/>
      <c r="L23" s="36"/>
      <c r="M23" s="37"/>
      <c r="N23" s="37"/>
      <c r="O23" s="36"/>
      <c r="P23" s="36">
        <v>6</v>
      </c>
      <c r="Q23" s="36">
        <v>6</v>
      </c>
      <c r="R23" s="36">
        <f t="shared" si="4"/>
        <v>100</v>
      </c>
      <c r="S23" s="36">
        <v>64.51612903225806</v>
      </c>
      <c r="T23" s="37">
        <v>2</v>
      </c>
      <c r="U23" s="37">
        <v>2</v>
      </c>
      <c r="V23" s="36">
        <f t="shared" si="5"/>
        <v>100</v>
      </c>
      <c r="W23" s="36">
        <v>0</v>
      </c>
      <c r="X23" s="36">
        <v>0</v>
      </c>
      <c r="Y23" s="36"/>
      <c r="Z23" s="36"/>
      <c r="AA23" s="38"/>
      <c r="AB23" s="36"/>
      <c r="AC23" s="36"/>
      <c r="AD23" s="36">
        <v>1096</v>
      </c>
      <c r="AE23" s="36">
        <v>1104.7</v>
      </c>
      <c r="AF23" s="36">
        <f t="shared" si="8"/>
        <v>100.79379562043795</v>
      </c>
      <c r="AG23" s="36">
        <v>89.79820091779663</v>
      </c>
      <c r="AH23" s="36">
        <v>403</v>
      </c>
      <c r="AI23" s="36">
        <v>411.1</v>
      </c>
      <c r="AJ23" s="36">
        <f t="shared" si="9"/>
        <v>102.00992555831266</v>
      </c>
      <c r="AK23" s="38">
        <v>30</v>
      </c>
      <c r="AL23" s="36">
        <v>66</v>
      </c>
      <c r="AM23" s="36">
        <f t="shared" si="10"/>
        <v>220.00000000000003</v>
      </c>
      <c r="AN23" s="36">
        <v>314.2857142857143</v>
      </c>
      <c r="AO23" s="77">
        <v>8</v>
      </c>
      <c r="AP23" s="82">
        <v>20</v>
      </c>
      <c r="AQ23" s="120">
        <f t="shared" si="11"/>
        <v>250</v>
      </c>
      <c r="AR23" s="40">
        <v>100.34334763948497</v>
      </c>
      <c r="AS23" s="41">
        <v>24.3</v>
      </c>
      <c r="AT23" s="41">
        <v>25.6</v>
      </c>
      <c r="AU23" s="42">
        <f t="shared" si="12"/>
        <v>105.34979423868313</v>
      </c>
      <c r="AV23" s="36">
        <v>125.4901960784314</v>
      </c>
      <c r="AW23" s="37">
        <v>8</v>
      </c>
      <c r="AX23" s="37">
        <v>8.3</v>
      </c>
      <c r="AY23" s="49">
        <f t="shared" si="13"/>
        <v>103.75000000000001</v>
      </c>
    </row>
    <row r="24" spans="1:51" ht="18">
      <c r="A24" s="35" t="s">
        <v>17</v>
      </c>
      <c r="B24" s="36">
        <v>17</v>
      </c>
      <c r="C24" s="36">
        <v>21.6</v>
      </c>
      <c r="D24" s="36">
        <f t="shared" si="0"/>
        <v>127.05882352941178</v>
      </c>
      <c r="E24" s="42">
        <v>92.30769230769232</v>
      </c>
      <c r="F24" s="62">
        <v>4</v>
      </c>
      <c r="G24" s="63">
        <v>5.5</v>
      </c>
      <c r="H24" s="64">
        <f t="shared" si="1"/>
        <v>137.5</v>
      </c>
      <c r="I24" s="37">
        <v>309</v>
      </c>
      <c r="J24" s="37">
        <v>318.3</v>
      </c>
      <c r="K24" s="36">
        <f t="shared" si="2"/>
        <v>103.00970873786409</v>
      </c>
      <c r="L24" s="36">
        <v>104.60072297075256</v>
      </c>
      <c r="M24" s="37">
        <v>102</v>
      </c>
      <c r="N24" s="37">
        <v>103.2</v>
      </c>
      <c r="O24" s="36">
        <f t="shared" si="3"/>
        <v>101.17647058823529</v>
      </c>
      <c r="P24" s="36">
        <v>7</v>
      </c>
      <c r="Q24" s="36">
        <v>7.2</v>
      </c>
      <c r="R24" s="36">
        <f t="shared" si="4"/>
        <v>102.85714285714288</v>
      </c>
      <c r="S24" s="36">
        <v>97.29729729729729</v>
      </c>
      <c r="T24" s="37">
        <v>2</v>
      </c>
      <c r="U24" s="37">
        <v>1.7</v>
      </c>
      <c r="V24" s="36">
        <f t="shared" si="5"/>
        <v>85</v>
      </c>
      <c r="W24" s="36">
        <v>22</v>
      </c>
      <c r="X24" s="36">
        <v>15.1</v>
      </c>
      <c r="Y24" s="36">
        <f t="shared" si="6"/>
        <v>68.63636363636364</v>
      </c>
      <c r="Z24" s="36">
        <v>77.83505154639177</v>
      </c>
      <c r="AA24" s="44">
        <v>6</v>
      </c>
      <c r="AB24" s="36">
        <v>9.4</v>
      </c>
      <c r="AC24" s="36">
        <f t="shared" si="7"/>
        <v>156.66666666666666</v>
      </c>
      <c r="AD24" s="36">
        <v>1845</v>
      </c>
      <c r="AE24" s="36">
        <v>1855.8</v>
      </c>
      <c r="AF24" s="36">
        <f t="shared" si="8"/>
        <v>100.58536585365854</v>
      </c>
      <c r="AG24" s="36">
        <v>89.4059206375468</v>
      </c>
      <c r="AH24" s="36">
        <v>541</v>
      </c>
      <c r="AI24" s="36">
        <v>551</v>
      </c>
      <c r="AJ24" s="36">
        <f t="shared" si="9"/>
        <v>101.84842883548984</v>
      </c>
      <c r="AK24" s="44">
        <v>35</v>
      </c>
      <c r="AL24" s="36">
        <v>34.9</v>
      </c>
      <c r="AM24" s="36">
        <f t="shared" si="10"/>
        <v>99.71428571428571</v>
      </c>
      <c r="AN24" s="36">
        <v>99.71428571428571</v>
      </c>
      <c r="AO24" s="77">
        <v>10</v>
      </c>
      <c r="AP24" s="82">
        <v>8</v>
      </c>
      <c r="AQ24" s="120">
        <f t="shared" si="11"/>
        <v>80</v>
      </c>
      <c r="AR24" s="40">
        <v>99.9178682241285</v>
      </c>
      <c r="AS24" s="41">
        <v>165.5</v>
      </c>
      <c r="AT24" s="41">
        <v>173.6</v>
      </c>
      <c r="AU24" s="42">
        <f t="shared" si="12"/>
        <v>104.8942598187311</v>
      </c>
      <c r="AV24" s="36">
        <v>121.73913043478262</v>
      </c>
      <c r="AW24" s="37">
        <v>58.9</v>
      </c>
      <c r="AX24" s="37">
        <v>61.6</v>
      </c>
      <c r="AY24" s="49">
        <f t="shared" si="13"/>
        <v>104.58404074702887</v>
      </c>
    </row>
    <row r="25" spans="1:51" ht="18">
      <c r="A25" s="35" t="s">
        <v>18</v>
      </c>
      <c r="B25" s="36">
        <v>7</v>
      </c>
      <c r="C25" s="36">
        <v>16.6</v>
      </c>
      <c r="D25" s="36">
        <f t="shared" si="0"/>
        <v>237.14285714285714</v>
      </c>
      <c r="E25" s="42">
        <v>107.79220779220779</v>
      </c>
      <c r="F25" s="62">
        <v>3</v>
      </c>
      <c r="G25" s="63">
        <v>5.5</v>
      </c>
      <c r="H25" s="64">
        <f t="shared" si="1"/>
        <v>183.33333333333331</v>
      </c>
      <c r="I25" s="37">
        <v>0</v>
      </c>
      <c r="J25" s="37">
        <v>0</v>
      </c>
      <c r="K25" s="36"/>
      <c r="L25" s="36"/>
      <c r="M25" s="37"/>
      <c r="N25" s="37"/>
      <c r="O25" s="36"/>
      <c r="P25" s="36">
        <v>2</v>
      </c>
      <c r="Q25" s="36">
        <v>2.5</v>
      </c>
      <c r="R25" s="36">
        <f t="shared" si="4"/>
        <v>125</v>
      </c>
      <c r="S25" s="36">
        <v>71.42857142857143</v>
      </c>
      <c r="T25" s="37">
        <v>0</v>
      </c>
      <c r="U25" s="37">
        <v>0</v>
      </c>
      <c r="V25" s="36"/>
      <c r="W25" s="36">
        <v>0</v>
      </c>
      <c r="X25" s="36">
        <v>0</v>
      </c>
      <c r="Y25" s="36"/>
      <c r="Z25" s="36"/>
      <c r="AA25" s="38"/>
      <c r="AB25" s="36"/>
      <c r="AC25" s="36"/>
      <c r="AD25" s="36">
        <v>685</v>
      </c>
      <c r="AE25" s="36">
        <v>688.2</v>
      </c>
      <c r="AF25" s="36">
        <f t="shared" si="8"/>
        <v>100.46715328467153</v>
      </c>
      <c r="AG25" s="36">
        <v>92.12912331709394</v>
      </c>
      <c r="AH25" s="36">
        <v>190</v>
      </c>
      <c r="AI25" s="36">
        <v>192.9</v>
      </c>
      <c r="AJ25" s="36">
        <f t="shared" si="9"/>
        <v>101.52631578947368</v>
      </c>
      <c r="AK25" s="38">
        <v>16</v>
      </c>
      <c r="AL25" s="36">
        <v>14.4</v>
      </c>
      <c r="AM25" s="36">
        <f t="shared" si="10"/>
        <v>90</v>
      </c>
      <c r="AN25" s="36">
        <v>53.333333333333336</v>
      </c>
      <c r="AO25" s="77">
        <v>5</v>
      </c>
      <c r="AP25" s="82">
        <v>0.7</v>
      </c>
      <c r="AQ25" s="120">
        <f t="shared" si="11"/>
        <v>13.999999999999998</v>
      </c>
      <c r="AR25" s="40">
        <v>90.55690072639226</v>
      </c>
      <c r="AS25" s="41">
        <v>32.5</v>
      </c>
      <c r="AT25" s="41">
        <v>33.6</v>
      </c>
      <c r="AU25" s="42">
        <f t="shared" si="12"/>
        <v>103.38461538461539</v>
      </c>
      <c r="AV25" s="36">
        <v>64.12213740458016</v>
      </c>
      <c r="AW25" s="37">
        <v>12.4</v>
      </c>
      <c r="AX25" s="37">
        <v>12.5</v>
      </c>
      <c r="AY25" s="49">
        <f t="shared" si="13"/>
        <v>100.80645161290323</v>
      </c>
    </row>
    <row r="26" spans="1:51" ht="18">
      <c r="A26" s="35" t="s">
        <v>19</v>
      </c>
      <c r="B26" s="36">
        <v>16</v>
      </c>
      <c r="C26" s="36">
        <v>36.7</v>
      </c>
      <c r="D26" s="36">
        <f t="shared" si="0"/>
        <v>229.37500000000003</v>
      </c>
      <c r="E26" s="42">
        <v>117.25239616613419</v>
      </c>
      <c r="F26" s="62">
        <v>4</v>
      </c>
      <c r="G26" s="63">
        <v>16.2</v>
      </c>
      <c r="H26" s="64">
        <f t="shared" si="1"/>
        <v>405</v>
      </c>
      <c r="I26" s="37">
        <v>0</v>
      </c>
      <c r="J26" s="37">
        <v>0</v>
      </c>
      <c r="K26" s="36"/>
      <c r="L26" s="36"/>
      <c r="M26" s="37"/>
      <c r="N26" s="37"/>
      <c r="O26" s="36"/>
      <c r="P26" s="36">
        <v>4</v>
      </c>
      <c r="Q26" s="36">
        <v>4.1</v>
      </c>
      <c r="R26" s="36">
        <f t="shared" si="4"/>
        <v>102.49999999999999</v>
      </c>
      <c r="S26" s="36">
        <v>48.23529411764705</v>
      </c>
      <c r="T26" s="37">
        <v>1</v>
      </c>
      <c r="U26" s="37">
        <v>1</v>
      </c>
      <c r="V26" s="36">
        <f t="shared" si="5"/>
        <v>100</v>
      </c>
      <c r="W26" s="36">
        <v>0</v>
      </c>
      <c r="X26" s="36">
        <v>0</v>
      </c>
      <c r="Y26" s="36"/>
      <c r="Z26" s="36"/>
      <c r="AA26" s="38"/>
      <c r="AB26" s="36"/>
      <c r="AC26" s="36"/>
      <c r="AD26" s="36">
        <v>1219</v>
      </c>
      <c r="AE26" s="36">
        <v>1224.7</v>
      </c>
      <c r="AF26" s="36">
        <f t="shared" si="8"/>
        <v>100.46759639048402</v>
      </c>
      <c r="AG26" s="36">
        <v>90.2441298614134</v>
      </c>
      <c r="AH26" s="36">
        <v>358</v>
      </c>
      <c r="AI26" s="36">
        <v>363.7</v>
      </c>
      <c r="AJ26" s="36">
        <f t="shared" si="9"/>
        <v>101.59217877094973</v>
      </c>
      <c r="AK26" s="38">
        <v>37</v>
      </c>
      <c r="AL26" s="36">
        <v>39.5</v>
      </c>
      <c r="AM26" s="36">
        <f t="shared" si="10"/>
        <v>106.75675675675676</v>
      </c>
      <c r="AN26" s="36">
        <v>101.28205128205127</v>
      </c>
      <c r="AO26" s="77">
        <v>10</v>
      </c>
      <c r="AP26" s="82">
        <v>11.5</v>
      </c>
      <c r="AQ26" s="120">
        <f t="shared" si="11"/>
        <v>114.99999999999999</v>
      </c>
      <c r="AR26" s="40">
        <v>100</v>
      </c>
      <c r="AS26" s="41">
        <v>61.9</v>
      </c>
      <c r="AT26" s="41">
        <v>65.8</v>
      </c>
      <c r="AU26" s="42">
        <f t="shared" si="12"/>
        <v>106.30048465266559</v>
      </c>
      <c r="AV26" s="36">
        <v>161.67076167076164</v>
      </c>
      <c r="AW26" s="37">
        <v>22.2</v>
      </c>
      <c r="AX26" s="37">
        <v>23.5</v>
      </c>
      <c r="AY26" s="49">
        <f t="shared" si="13"/>
        <v>105.85585585585586</v>
      </c>
    </row>
    <row r="27" spans="1:51" ht="18">
      <c r="A27" s="35" t="s">
        <v>20</v>
      </c>
      <c r="B27" s="36">
        <v>82</v>
      </c>
      <c r="C27" s="36">
        <v>100.3</v>
      </c>
      <c r="D27" s="36">
        <f t="shared" si="0"/>
        <v>122.3170731707317</v>
      </c>
      <c r="E27" s="42">
        <v>88.37004405286345</v>
      </c>
      <c r="F27" s="62">
        <v>20</v>
      </c>
      <c r="G27" s="63">
        <v>17.1</v>
      </c>
      <c r="H27" s="64">
        <f t="shared" si="1"/>
        <v>85.50000000000001</v>
      </c>
      <c r="I27" s="37">
        <v>279</v>
      </c>
      <c r="J27" s="37">
        <v>319.2</v>
      </c>
      <c r="K27" s="36">
        <f t="shared" si="2"/>
        <v>114.40860215053763</v>
      </c>
      <c r="L27" s="36">
        <v>122.29885057471263</v>
      </c>
      <c r="M27" s="37">
        <v>70</v>
      </c>
      <c r="N27" s="37">
        <v>88.3</v>
      </c>
      <c r="O27" s="36">
        <f t="shared" si="3"/>
        <v>126.14285714285714</v>
      </c>
      <c r="P27" s="36">
        <v>14</v>
      </c>
      <c r="Q27" s="36">
        <v>25.4</v>
      </c>
      <c r="R27" s="36">
        <f t="shared" si="4"/>
        <v>181.42857142857142</v>
      </c>
      <c r="S27" s="36">
        <v>159.74842767295596</v>
      </c>
      <c r="T27" s="37">
        <v>4</v>
      </c>
      <c r="U27" s="37">
        <v>5.2</v>
      </c>
      <c r="V27" s="36">
        <f t="shared" si="5"/>
        <v>130</v>
      </c>
      <c r="W27" s="36">
        <v>24</v>
      </c>
      <c r="X27" s="36">
        <v>38.3</v>
      </c>
      <c r="Y27" s="36">
        <f t="shared" si="6"/>
        <v>159.58333333333331</v>
      </c>
      <c r="Z27" s="36">
        <v>174.09090909090907</v>
      </c>
      <c r="AA27" s="38">
        <v>9</v>
      </c>
      <c r="AB27" s="36">
        <v>10.2</v>
      </c>
      <c r="AC27" s="36">
        <f t="shared" si="7"/>
        <v>113.33333333333333</v>
      </c>
      <c r="AD27" s="36">
        <v>30876</v>
      </c>
      <c r="AE27" s="36">
        <v>31037.5</v>
      </c>
      <c r="AF27" s="36">
        <f t="shared" si="8"/>
        <v>100.52305998186293</v>
      </c>
      <c r="AG27" s="36">
        <v>88.93579295191967</v>
      </c>
      <c r="AH27" s="36">
        <v>8557</v>
      </c>
      <c r="AI27" s="36">
        <v>8689</v>
      </c>
      <c r="AJ27" s="36">
        <f t="shared" si="9"/>
        <v>101.54259670445249</v>
      </c>
      <c r="AK27" s="38">
        <v>543</v>
      </c>
      <c r="AL27" s="36">
        <v>390.8</v>
      </c>
      <c r="AM27" s="36">
        <f t="shared" si="10"/>
        <v>71.97053406998158</v>
      </c>
      <c r="AN27" s="36">
        <v>106.4850136239782</v>
      </c>
      <c r="AO27" s="77">
        <v>145</v>
      </c>
      <c r="AP27" s="82">
        <v>113.8</v>
      </c>
      <c r="AQ27" s="120">
        <f t="shared" si="11"/>
        <v>78.48275862068965</v>
      </c>
      <c r="AR27" s="40">
        <v>98.349764252036</v>
      </c>
      <c r="AS27" s="41">
        <v>1075.3</v>
      </c>
      <c r="AT27" s="41">
        <v>1141.3</v>
      </c>
      <c r="AU27" s="42">
        <f t="shared" si="12"/>
        <v>106.13782200316192</v>
      </c>
      <c r="AV27" s="36">
        <v>123.357111975789</v>
      </c>
      <c r="AW27" s="37">
        <v>475.7</v>
      </c>
      <c r="AX27" s="37">
        <v>511.4</v>
      </c>
      <c r="AY27" s="49">
        <f t="shared" si="13"/>
        <v>107.5047298717679</v>
      </c>
    </row>
    <row r="28" spans="1:51" ht="18">
      <c r="A28" s="35" t="s">
        <v>21</v>
      </c>
      <c r="B28" s="36">
        <v>69</v>
      </c>
      <c r="C28" s="36">
        <v>74.1</v>
      </c>
      <c r="D28" s="36">
        <f t="shared" si="0"/>
        <v>107.3913043478261</v>
      </c>
      <c r="E28" s="42">
        <v>76.94704049844236</v>
      </c>
      <c r="F28" s="62">
        <v>18</v>
      </c>
      <c r="G28" s="63">
        <v>20.4</v>
      </c>
      <c r="H28" s="64">
        <f t="shared" si="1"/>
        <v>113.33333333333333</v>
      </c>
      <c r="I28" s="37">
        <v>0</v>
      </c>
      <c r="J28" s="37">
        <v>0</v>
      </c>
      <c r="K28" s="36"/>
      <c r="L28" s="36"/>
      <c r="M28" s="37"/>
      <c r="N28" s="37"/>
      <c r="O28" s="36"/>
      <c r="P28" s="36">
        <v>7</v>
      </c>
      <c r="Q28" s="36">
        <v>7.8</v>
      </c>
      <c r="R28" s="36">
        <f t="shared" si="4"/>
        <v>111.42857142857143</v>
      </c>
      <c r="S28" s="36">
        <v>86.66666666666667</v>
      </c>
      <c r="T28" s="37">
        <v>2</v>
      </c>
      <c r="U28" s="37">
        <v>1.9</v>
      </c>
      <c r="V28" s="36">
        <f t="shared" si="5"/>
        <v>95</v>
      </c>
      <c r="W28" s="36">
        <v>0</v>
      </c>
      <c r="X28" s="36">
        <v>0</v>
      </c>
      <c r="Y28" s="36"/>
      <c r="Z28" s="36"/>
      <c r="AA28" s="38"/>
      <c r="AB28" s="36"/>
      <c r="AC28" s="36"/>
      <c r="AD28" s="36">
        <v>10256</v>
      </c>
      <c r="AE28" s="36">
        <v>10330.7</v>
      </c>
      <c r="AF28" s="36">
        <f t="shared" si="8"/>
        <v>100.72835413416537</v>
      </c>
      <c r="AG28" s="36">
        <v>90.32708970441539</v>
      </c>
      <c r="AH28" s="36">
        <v>2900</v>
      </c>
      <c r="AI28" s="36">
        <v>2952</v>
      </c>
      <c r="AJ28" s="36">
        <f t="shared" si="9"/>
        <v>101.79310344827586</v>
      </c>
      <c r="AK28" s="38">
        <v>285</v>
      </c>
      <c r="AL28" s="36">
        <v>432.9</v>
      </c>
      <c r="AM28" s="36">
        <f t="shared" si="10"/>
        <v>151.89473684210526</v>
      </c>
      <c r="AN28" s="36">
        <v>135.2389878163074</v>
      </c>
      <c r="AO28" s="77">
        <v>90</v>
      </c>
      <c r="AP28" s="82">
        <v>125.6</v>
      </c>
      <c r="AQ28" s="120">
        <f t="shared" si="11"/>
        <v>139.55555555555554</v>
      </c>
      <c r="AR28" s="40">
        <v>100</v>
      </c>
      <c r="AS28" s="41">
        <v>509.9</v>
      </c>
      <c r="AT28" s="41">
        <v>536.6</v>
      </c>
      <c r="AU28" s="42">
        <f t="shared" si="12"/>
        <v>105.23632084722496</v>
      </c>
      <c r="AV28" s="36">
        <v>125.96244131455398</v>
      </c>
      <c r="AW28" s="37">
        <v>221.1</v>
      </c>
      <c r="AX28" s="37">
        <v>232.6</v>
      </c>
      <c r="AY28" s="49">
        <f t="shared" si="13"/>
        <v>105.20126639529626</v>
      </c>
    </row>
    <row r="29" spans="1:51" ht="18">
      <c r="A29" s="35" t="s">
        <v>22</v>
      </c>
      <c r="B29" s="36">
        <v>33</v>
      </c>
      <c r="C29" s="36">
        <v>43.8</v>
      </c>
      <c r="D29" s="36">
        <f t="shared" si="0"/>
        <v>132.72727272727272</v>
      </c>
      <c r="E29" s="42">
        <v>118.69918699186992</v>
      </c>
      <c r="F29" s="62">
        <v>11</v>
      </c>
      <c r="G29" s="63">
        <v>12.9</v>
      </c>
      <c r="H29" s="64">
        <f t="shared" si="1"/>
        <v>117.27272727272728</v>
      </c>
      <c r="I29" s="37">
        <v>33</v>
      </c>
      <c r="J29" s="37">
        <v>27.9</v>
      </c>
      <c r="K29" s="36">
        <f t="shared" si="2"/>
        <v>84.54545454545455</v>
      </c>
      <c r="L29" s="36">
        <v>74.4</v>
      </c>
      <c r="M29" s="37">
        <v>15</v>
      </c>
      <c r="N29" s="37">
        <v>12</v>
      </c>
      <c r="O29" s="36">
        <f t="shared" si="3"/>
        <v>80</v>
      </c>
      <c r="P29" s="36">
        <v>8</v>
      </c>
      <c r="Q29" s="36">
        <v>8.2</v>
      </c>
      <c r="R29" s="36">
        <f t="shared" si="4"/>
        <v>102.49999999999999</v>
      </c>
      <c r="S29" s="36">
        <v>97.6190476190476</v>
      </c>
      <c r="T29" s="37">
        <v>3</v>
      </c>
      <c r="U29" s="37">
        <v>3</v>
      </c>
      <c r="V29" s="36">
        <f t="shared" si="5"/>
        <v>100</v>
      </c>
      <c r="W29" s="36">
        <v>3</v>
      </c>
      <c r="X29" s="36">
        <v>0</v>
      </c>
      <c r="Y29" s="36">
        <f t="shared" si="6"/>
        <v>0</v>
      </c>
      <c r="Z29" s="36"/>
      <c r="AA29" s="38">
        <v>1</v>
      </c>
      <c r="AB29" s="36">
        <v>0</v>
      </c>
      <c r="AC29" s="36">
        <f t="shared" si="7"/>
        <v>0</v>
      </c>
      <c r="AD29" s="36">
        <v>3062</v>
      </c>
      <c r="AE29" s="36">
        <v>3075.9</v>
      </c>
      <c r="AF29" s="36">
        <f t="shared" si="8"/>
        <v>100.45395166557807</v>
      </c>
      <c r="AG29" s="36">
        <v>99.62370166112832</v>
      </c>
      <c r="AH29" s="36">
        <v>883</v>
      </c>
      <c r="AI29" s="36">
        <v>896</v>
      </c>
      <c r="AJ29" s="36">
        <f t="shared" si="9"/>
        <v>101.4722536806342</v>
      </c>
      <c r="AK29" s="38">
        <v>96</v>
      </c>
      <c r="AL29" s="36">
        <v>135</v>
      </c>
      <c r="AM29" s="36">
        <f t="shared" si="10"/>
        <v>140.625</v>
      </c>
      <c r="AN29" s="36">
        <v>203.92749244712988</v>
      </c>
      <c r="AO29" s="77">
        <v>25</v>
      </c>
      <c r="AP29" s="82">
        <v>50.5</v>
      </c>
      <c r="AQ29" s="120">
        <f t="shared" si="11"/>
        <v>202</v>
      </c>
      <c r="AR29" s="40">
        <v>97.64044943820225</v>
      </c>
      <c r="AS29" s="41">
        <v>70.5</v>
      </c>
      <c r="AT29" s="41">
        <v>67.3</v>
      </c>
      <c r="AU29" s="42">
        <f t="shared" si="12"/>
        <v>95.46099290780141</v>
      </c>
      <c r="AV29" s="36">
        <v>83.8107098381071</v>
      </c>
      <c r="AW29" s="37">
        <v>25.5</v>
      </c>
      <c r="AX29" s="37">
        <v>21.2</v>
      </c>
      <c r="AY29" s="49">
        <f t="shared" si="13"/>
        <v>83.13725490196077</v>
      </c>
    </row>
    <row r="30" spans="1:51" ht="18">
      <c r="A30" s="35" t="s">
        <v>23</v>
      </c>
      <c r="B30" s="36">
        <f>SUM(B9:B29)</f>
        <v>760</v>
      </c>
      <c r="C30" s="36">
        <f>SUM(C9:C29)</f>
        <v>1158.7</v>
      </c>
      <c r="D30" s="36">
        <f t="shared" si="0"/>
        <v>152.46052631578948</v>
      </c>
      <c r="E30" s="42">
        <v>90.42453566411737</v>
      </c>
      <c r="F30" s="62">
        <f>SUM(F9:F29)</f>
        <v>218</v>
      </c>
      <c r="G30" s="64">
        <f>SUM(G9:G29)</f>
        <v>309.19999999999993</v>
      </c>
      <c r="H30" s="64">
        <f t="shared" si="1"/>
        <v>141.83486238532106</v>
      </c>
      <c r="I30" s="46">
        <f>SUM(I9:I29)</f>
        <v>3883</v>
      </c>
      <c r="J30" s="36">
        <f>SUM(J9:J29)</f>
        <v>4072.6000000000004</v>
      </c>
      <c r="K30" s="36">
        <f t="shared" si="2"/>
        <v>104.8828225598764</v>
      </c>
      <c r="L30" s="36">
        <v>93.42539915580839</v>
      </c>
      <c r="M30" s="36">
        <f>SUM(M9:M29)</f>
        <v>1196</v>
      </c>
      <c r="N30" s="36">
        <f>SUM(N9:N29)</f>
        <v>1197.3</v>
      </c>
      <c r="O30" s="36">
        <f t="shared" si="3"/>
        <v>100.1086956521739</v>
      </c>
      <c r="P30" s="36">
        <f>SUM(P9:P29)</f>
        <v>142</v>
      </c>
      <c r="Q30" s="36">
        <f>SUM(Q9:Q29)</f>
        <v>210.2</v>
      </c>
      <c r="R30" s="36">
        <f t="shared" si="4"/>
        <v>148.0281690140845</v>
      </c>
      <c r="S30" s="36">
        <v>104.36941410129094</v>
      </c>
      <c r="T30" s="36">
        <f>SUM(T9:T29)</f>
        <v>42</v>
      </c>
      <c r="U30" s="36">
        <f>SUM(U9:U29)</f>
        <v>36.7</v>
      </c>
      <c r="V30" s="36">
        <f t="shared" si="5"/>
        <v>87.3809523809524</v>
      </c>
      <c r="W30" s="36">
        <f>SUM(W9:W29)</f>
        <v>1797</v>
      </c>
      <c r="X30" s="36">
        <f>SUM(X9:X29)</f>
        <v>1769.6999999999998</v>
      </c>
      <c r="Y30" s="36">
        <f t="shared" si="6"/>
        <v>98.48080133555925</v>
      </c>
      <c r="Z30" s="36">
        <v>102.32437120555073</v>
      </c>
      <c r="AA30" s="47">
        <f>SUM(AA9:AA29)</f>
        <v>514</v>
      </c>
      <c r="AB30" s="47">
        <f>SUM(AB9:AB29)</f>
        <v>480.29999999999995</v>
      </c>
      <c r="AC30" s="36">
        <f t="shared" si="7"/>
        <v>93.44357976653696</v>
      </c>
      <c r="AD30" s="36">
        <f>SUM(AD9:AD29)</f>
        <v>173392</v>
      </c>
      <c r="AE30" s="36">
        <f>SUM(AE9:AE29)</f>
        <v>175243.8</v>
      </c>
      <c r="AF30" s="36">
        <f t="shared" si="8"/>
        <v>101.06798468210758</v>
      </c>
      <c r="AG30" s="36">
        <v>97.43372382121642</v>
      </c>
      <c r="AH30" s="36">
        <f>SUM(AH9:AH29)</f>
        <v>46815</v>
      </c>
      <c r="AI30" s="36">
        <f>SUM(AI9:AI29)</f>
        <v>47748.7</v>
      </c>
      <c r="AJ30" s="36">
        <f t="shared" si="9"/>
        <v>101.99444622450069</v>
      </c>
      <c r="AK30" s="47">
        <f>SUM(AK9:AK29)</f>
        <v>3637</v>
      </c>
      <c r="AL30" s="47">
        <f>SUM(AL9:AL29)</f>
        <v>3748.8</v>
      </c>
      <c r="AM30" s="36">
        <f t="shared" si="10"/>
        <v>103.0739620566401</v>
      </c>
      <c r="AN30" s="36">
        <v>117.46200845997181</v>
      </c>
      <c r="AO30" s="77">
        <f>SUM(AO9:AO29)</f>
        <v>976</v>
      </c>
      <c r="AP30" s="82">
        <f>SUM(AP9:AP29)</f>
        <v>1068.2</v>
      </c>
      <c r="AQ30" s="120">
        <f t="shared" si="11"/>
        <v>109.44672131147541</v>
      </c>
      <c r="AR30" s="40">
        <v>103.74773322587146</v>
      </c>
      <c r="AS30" s="42">
        <f>SUM(AS9:AS29)</f>
        <v>5974.8</v>
      </c>
      <c r="AT30" s="42">
        <f>SUM(AT9:AT29)</f>
        <v>6198.9000000000015</v>
      </c>
      <c r="AU30" s="42">
        <f t="shared" si="12"/>
        <v>103.75075316328581</v>
      </c>
      <c r="AV30" s="36">
        <v>127.4575922689421</v>
      </c>
      <c r="AW30" s="40">
        <f>SUM(AW9:AW29)</f>
        <v>2233.1000000000004</v>
      </c>
      <c r="AX30" s="40">
        <f>SUM(AX9:AX29)</f>
        <v>2293.1999999999994</v>
      </c>
      <c r="AY30" s="49">
        <f t="shared" si="13"/>
        <v>102.69132595942855</v>
      </c>
    </row>
    <row r="31" spans="30:51" ht="18.75"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49">
        <v>9227.2</v>
      </c>
      <c r="AT31" s="50">
        <v>9758.7</v>
      </c>
      <c r="AU31" s="42">
        <f t="shared" si="12"/>
        <v>105.76014392231663</v>
      </c>
      <c r="AV31" s="40">
        <v>121.38441445363519</v>
      </c>
      <c r="AW31" s="40">
        <v>2739.2</v>
      </c>
      <c r="AX31" s="40">
        <v>2925.7</v>
      </c>
      <c r="AY31" s="49">
        <f t="shared" si="13"/>
        <v>106.80855724299066</v>
      </c>
    </row>
    <row r="32" spans="30:51" ht="18.75"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49">
        <f>SUM(AS30:AS31)</f>
        <v>15202</v>
      </c>
      <c r="AT32" s="49">
        <f>AT30+AT31</f>
        <v>15957.600000000002</v>
      </c>
      <c r="AU32" s="42">
        <f t="shared" si="12"/>
        <v>104.97039863175898</v>
      </c>
      <c r="AV32" s="40">
        <v>123.67356428737504</v>
      </c>
      <c r="AW32" s="40">
        <f>AW30+AW31</f>
        <v>4972.3</v>
      </c>
      <c r="AX32" s="40">
        <f>AX30+AX31</f>
        <v>5218.9</v>
      </c>
      <c r="AY32" s="49">
        <f t="shared" si="13"/>
        <v>104.95947549423808</v>
      </c>
    </row>
  </sheetData>
  <printOptions/>
  <pageMargins left="0.18" right="0.4" top="0.53" bottom="1" header="0.5" footer="0.5"/>
  <pageSetup fitToWidth="0" horizontalDpi="600" verticalDpi="600" orientation="landscape" paperSize="9" scale="49" r:id="rId1"/>
  <colBreaks count="1" manualBreakCount="1">
    <brk id="2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F32"/>
  <sheetViews>
    <sheetView view="pageBreakPreview" zoomScale="75" zoomScaleNormal="50" zoomScaleSheetLayoutView="75" workbookViewId="0" topLeftCell="A2">
      <pane xSplit="1" ySplit="6" topLeftCell="B11" activePane="bottomRight" state="frozen"/>
      <selection pane="topLeft" activeCell="P13" sqref="P13"/>
      <selection pane="topRight" activeCell="P13" sqref="P13"/>
      <selection pane="bottomLeft" activeCell="P13" sqref="P13"/>
      <selection pane="bottomRight" activeCell="AQ32" sqref="AQ32"/>
    </sheetView>
  </sheetViews>
  <sheetFormatPr defaultColWidth="9.00390625" defaultRowHeight="12.75"/>
  <cols>
    <col min="1" max="1" width="19.375" style="27" customWidth="1"/>
    <col min="2" max="2" width="9.25390625" style="0" customWidth="1"/>
    <col min="3" max="3" width="11.00390625" style="0" customWidth="1"/>
    <col min="4" max="5" width="8.625" style="0" customWidth="1"/>
    <col min="6" max="6" width="7.875" style="0" customWidth="1"/>
    <col min="7" max="8" width="8.25390625" style="0" customWidth="1"/>
    <col min="9" max="9" width="9.625" style="0" customWidth="1"/>
    <col min="10" max="10" width="11.25390625" style="0" customWidth="1"/>
    <col min="11" max="12" width="8.625" style="0" customWidth="1"/>
    <col min="13" max="13" width="10.25390625" style="0" customWidth="1"/>
    <col min="14" max="14" width="9.625" style="0" customWidth="1"/>
    <col min="15" max="15" width="8.625" style="0" customWidth="1"/>
    <col min="16" max="16" width="10.00390625" style="0" customWidth="1"/>
    <col min="17" max="17" width="9.75390625" style="0" customWidth="1"/>
    <col min="18" max="18" width="8.00390625" style="0" customWidth="1"/>
    <col min="19" max="19" width="9.625" style="0" customWidth="1"/>
    <col min="20" max="20" width="6.75390625" style="0" customWidth="1"/>
    <col min="21" max="21" width="7.375" style="0" customWidth="1"/>
    <col min="22" max="22" width="8.625" style="0" customWidth="1"/>
    <col min="23" max="23" width="9.75390625" style="0" customWidth="1"/>
    <col min="24" max="24" width="9.625" style="0" customWidth="1"/>
    <col min="25" max="26" width="8.625" style="0" customWidth="1"/>
    <col min="27" max="27" width="8.875" style="0" customWidth="1"/>
    <col min="28" max="28" width="9.375" style="0" customWidth="1"/>
    <col min="29" max="29" width="8.125" style="0" customWidth="1"/>
    <col min="30" max="30" width="13.625" style="0" customWidth="1"/>
    <col min="31" max="31" width="12.375" style="0" customWidth="1"/>
    <col min="32" max="33" width="8.375" style="0" customWidth="1"/>
    <col min="34" max="35" width="11.00390625" style="0" customWidth="1"/>
    <col min="36" max="36" width="8.75390625" style="0" customWidth="1"/>
    <col min="37" max="38" width="11.25390625" style="0" customWidth="1"/>
    <col min="39" max="40" width="7.75390625" style="0" customWidth="1"/>
    <col min="41" max="41" width="10.125" style="0" customWidth="1"/>
    <col min="42" max="42" width="9.25390625" style="0" customWidth="1"/>
    <col min="43" max="43" width="7.875" style="0" customWidth="1"/>
    <col min="44" max="45" width="8.875" style="0" customWidth="1"/>
    <col min="46" max="46" width="11.625" style="0" customWidth="1"/>
    <col min="47" max="47" width="12.625" style="0" customWidth="1"/>
    <col min="48" max="49" width="9.00390625" style="0" customWidth="1"/>
    <col min="50" max="50" width="10.75390625" style="0" customWidth="1"/>
    <col min="51" max="51" width="11.00390625" style="0" customWidth="1"/>
    <col min="52" max="52" width="8.25390625" style="0" customWidth="1"/>
    <col min="55" max="57" width="9.25390625" style="0" bestFit="1" customWidth="1"/>
    <col min="58" max="58" width="8.875" style="0" customWidth="1"/>
    <col min="59" max="59" width="9.25390625" style="0" bestFit="1" customWidth="1"/>
    <col min="60" max="60" width="10.875" style="0" bestFit="1" customWidth="1"/>
    <col min="61" max="63" width="9.25390625" style="0" bestFit="1" customWidth="1"/>
    <col min="64" max="64" width="10.875" style="0" bestFit="1" customWidth="1"/>
    <col min="65" max="65" width="9.25390625" style="0" bestFit="1" customWidth="1"/>
    <col min="66" max="66" width="10.875" style="0" bestFit="1" customWidth="1"/>
    <col min="67" max="67" width="9.25390625" style="0" bestFit="1" customWidth="1"/>
    <col min="68" max="68" width="10.875" style="0" bestFit="1" customWidth="1"/>
    <col min="81" max="81" width="11.75390625" style="0" customWidth="1"/>
    <col min="82" max="82" width="10.875" style="0" customWidth="1"/>
  </cols>
  <sheetData>
    <row r="1" spans="9:43" ht="18">
      <c r="I1" s="20"/>
      <c r="J1" s="20"/>
      <c r="K1" s="20"/>
      <c r="L1" s="20"/>
      <c r="M1" s="20"/>
      <c r="N1" s="12" t="s">
        <v>38</v>
      </c>
      <c r="O1" s="20"/>
      <c r="P1" s="20"/>
      <c r="Q1" s="20"/>
      <c r="R1" s="20"/>
      <c r="S1" s="20"/>
      <c r="T1" s="20"/>
      <c r="AQ1" s="21" t="s">
        <v>38</v>
      </c>
    </row>
    <row r="2" spans="9:43" ht="18">
      <c r="I2" s="12" t="s">
        <v>38</v>
      </c>
      <c r="J2" s="20"/>
      <c r="K2" s="20"/>
      <c r="L2" s="20"/>
      <c r="M2" s="20"/>
      <c r="N2" s="12"/>
      <c r="O2" s="20"/>
      <c r="P2" s="20"/>
      <c r="Q2" s="20"/>
      <c r="R2" s="20"/>
      <c r="S2" s="20"/>
      <c r="T2" s="20"/>
      <c r="AQ2" s="21"/>
    </row>
    <row r="3" spans="9:50" ht="18">
      <c r="I3" s="12" t="s">
        <v>39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AL3" s="21" t="s">
        <v>39</v>
      </c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</row>
    <row r="4" spans="9:50" ht="18">
      <c r="I4" s="12" t="s">
        <v>122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AL4" s="21" t="s">
        <v>123</v>
      </c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</row>
    <row r="5" spans="9:38" ht="18.75" thickBot="1">
      <c r="I5" s="12"/>
      <c r="AL5" s="12"/>
    </row>
    <row r="6" spans="1:84" ht="12.75">
      <c r="A6" s="28" t="s">
        <v>0</v>
      </c>
      <c r="B6" s="1"/>
      <c r="C6" s="2" t="s">
        <v>28</v>
      </c>
      <c r="D6" s="2"/>
      <c r="E6" s="2"/>
      <c r="F6" s="2"/>
      <c r="G6" s="2"/>
      <c r="H6" s="3"/>
      <c r="I6" s="1"/>
      <c r="J6" s="2"/>
      <c r="K6" s="2" t="s">
        <v>29</v>
      </c>
      <c r="L6" s="2"/>
      <c r="M6" s="2"/>
      <c r="N6" s="2"/>
      <c r="O6" s="3"/>
      <c r="P6" s="1"/>
      <c r="Q6" s="2"/>
      <c r="R6" s="2" t="s">
        <v>30</v>
      </c>
      <c r="S6" s="2"/>
      <c r="T6" s="2"/>
      <c r="U6" s="2"/>
      <c r="V6" s="3"/>
      <c r="W6" s="1"/>
      <c r="X6" s="2"/>
      <c r="Y6" s="2" t="s">
        <v>31</v>
      </c>
      <c r="Z6" s="2"/>
      <c r="AA6" s="2"/>
      <c r="AB6" s="2"/>
      <c r="AC6" s="3"/>
      <c r="AD6" s="1"/>
      <c r="AE6" s="2"/>
      <c r="AF6" s="2" t="s">
        <v>32</v>
      </c>
      <c r="AG6" s="2"/>
      <c r="AH6" s="2"/>
      <c r="AI6" s="2"/>
      <c r="AJ6" s="3"/>
      <c r="AK6" s="2"/>
      <c r="AL6" s="2"/>
      <c r="AM6" s="2" t="s">
        <v>33</v>
      </c>
      <c r="AN6" s="2"/>
      <c r="AO6" s="2"/>
      <c r="AP6" s="2"/>
      <c r="AQ6" s="3"/>
      <c r="AR6" s="4" t="s">
        <v>36</v>
      </c>
      <c r="AS6" s="4" t="s">
        <v>36</v>
      </c>
      <c r="AT6" s="1"/>
      <c r="AU6" s="2" t="s">
        <v>35</v>
      </c>
      <c r="AV6" s="2"/>
      <c r="AW6" s="2"/>
      <c r="AX6" s="2"/>
      <c r="AY6" s="2"/>
      <c r="AZ6" s="9"/>
      <c r="BA6" s="1" t="s">
        <v>56</v>
      </c>
      <c r="BB6" s="2"/>
      <c r="BC6" s="2"/>
      <c r="BD6" s="3"/>
      <c r="BE6" s="325" t="s">
        <v>57</v>
      </c>
      <c r="BF6" s="325"/>
      <c r="BG6" s="325" t="s">
        <v>58</v>
      </c>
      <c r="BH6" s="325"/>
      <c r="BI6" s="325" t="s">
        <v>59</v>
      </c>
      <c r="BJ6" s="325"/>
      <c r="BK6" s="325" t="s">
        <v>60</v>
      </c>
      <c r="BL6" s="325"/>
      <c r="BM6" s="325" t="s">
        <v>61</v>
      </c>
      <c r="BN6" s="325"/>
      <c r="BO6" s="325" t="s">
        <v>23</v>
      </c>
      <c r="BP6" s="325"/>
      <c r="BQ6" s="325"/>
      <c r="BR6" s="4" t="s">
        <v>63</v>
      </c>
      <c r="BS6" s="4" t="s">
        <v>68</v>
      </c>
      <c r="BT6" s="9"/>
      <c r="BU6" s="9" t="s">
        <v>69</v>
      </c>
      <c r="BV6" s="9"/>
      <c r="BW6" s="9" t="s">
        <v>71</v>
      </c>
      <c r="BX6" s="9"/>
      <c r="BY6" t="s">
        <v>23</v>
      </c>
      <c r="CB6" t="s">
        <v>64</v>
      </c>
      <c r="CC6" s="83" t="s">
        <v>72</v>
      </c>
      <c r="CD6" s="83" t="s">
        <v>73</v>
      </c>
      <c r="CE6" s="86"/>
      <c r="CF6" s="87"/>
    </row>
    <row r="7" spans="1:84" ht="12.75">
      <c r="A7" s="29" t="s">
        <v>1</v>
      </c>
      <c r="B7" s="4" t="s">
        <v>24</v>
      </c>
      <c r="C7" s="4" t="s">
        <v>26</v>
      </c>
      <c r="D7" s="4" t="s">
        <v>27</v>
      </c>
      <c r="E7" s="4" t="s">
        <v>108</v>
      </c>
      <c r="F7" s="4" t="s">
        <v>24</v>
      </c>
      <c r="G7" s="4" t="s">
        <v>26</v>
      </c>
      <c r="H7" s="4" t="s">
        <v>27</v>
      </c>
      <c r="I7" s="4" t="s">
        <v>24</v>
      </c>
      <c r="J7" s="4" t="s">
        <v>26</v>
      </c>
      <c r="K7" s="4" t="s">
        <v>27</v>
      </c>
      <c r="L7" s="4" t="s">
        <v>108</v>
      </c>
      <c r="M7" s="4" t="s">
        <v>24</v>
      </c>
      <c r="N7" s="4" t="s">
        <v>26</v>
      </c>
      <c r="O7" s="4" t="s">
        <v>27</v>
      </c>
      <c r="P7" s="4" t="s">
        <v>24</v>
      </c>
      <c r="Q7" s="4" t="s">
        <v>26</v>
      </c>
      <c r="R7" s="4" t="s">
        <v>27</v>
      </c>
      <c r="S7" s="4" t="s">
        <v>108</v>
      </c>
      <c r="T7" s="4" t="s">
        <v>24</v>
      </c>
      <c r="U7" s="4" t="s">
        <v>26</v>
      </c>
      <c r="V7" s="4" t="s">
        <v>27</v>
      </c>
      <c r="W7" s="4" t="s">
        <v>24</v>
      </c>
      <c r="X7" s="4" t="s">
        <v>26</v>
      </c>
      <c r="Y7" s="4" t="s">
        <v>27</v>
      </c>
      <c r="Z7" s="4" t="s">
        <v>108</v>
      </c>
      <c r="AA7" s="4" t="s">
        <v>24</v>
      </c>
      <c r="AB7" s="4" t="s">
        <v>26</v>
      </c>
      <c r="AC7" s="4" t="s">
        <v>27</v>
      </c>
      <c r="AD7" s="4" t="s">
        <v>24</v>
      </c>
      <c r="AE7" s="8" t="s">
        <v>26</v>
      </c>
      <c r="AF7" s="8" t="s">
        <v>27</v>
      </c>
      <c r="AG7" s="4" t="s">
        <v>108</v>
      </c>
      <c r="AH7" s="8" t="s">
        <v>24</v>
      </c>
      <c r="AI7" s="8" t="s">
        <v>26</v>
      </c>
      <c r="AJ7" s="8" t="s">
        <v>27</v>
      </c>
      <c r="AK7" s="4" t="s">
        <v>24</v>
      </c>
      <c r="AL7" s="4" t="s">
        <v>26</v>
      </c>
      <c r="AM7" s="4" t="s">
        <v>27</v>
      </c>
      <c r="AN7" s="4" t="s">
        <v>108</v>
      </c>
      <c r="AO7" s="4" t="s">
        <v>24</v>
      </c>
      <c r="AP7" s="4" t="s">
        <v>26</v>
      </c>
      <c r="AQ7" s="4" t="s">
        <v>27</v>
      </c>
      <c r="AR7" s="8" t="s">
        <v>37</v>
      </c>
      <c r="AS7" s="8" t="s">
        <v>37</v>
      </c>
      <c r="AT7" s="4" t="s">
        <v>24</v>
      </c>
      <c r="AU7" s="4" t="s">
        <v>26</v>
      </c>
      <c r="AV7" s="4" t="s">
        <v>27</v>
      </c>
      <c r="AW7" s="4"/>
      <c r="AX7" s="4" t="s">
        <v>24</v>
      </c>
      <c r="AY7" s="6" t="s">
        <v>26</v>
      </c>
      <c r="AZ7" s="4" t="s">
        <v>27</v>
      </c>
      <c r="BA7" s="19" t="s">
        <v>51</v>
      </c>
      <c r="BB7" s="19" t="s">
        <v>24</v>
      </c>
      <c r="BC7" s="19" t="s">
        <v>26</v>
      </c>
      <c r="BD7" s="19" t="s">
        <v>55</v>
      </c>
      <c r="BE7" s="19" t="s">
        <v>65</v>
      </c>
      <c r="BG7" s="19" t="s">
        <v>65</v>
      </c>
      <c r="BI7" s="19" t="s">
        <v>65</v>
      </c>
      <c r="BK7" s="19" t="s">
        <v>65</v>
      </c>
      <c r="BM7" s="19" t="s">
        <v>65</v>
      </c>
      <c r="BO7" s="19" t="s">
        <v>65</v>
      </c>
      <c r="BQ7" t="s">
        <v>62</v>
      </c>
      <c r="BR7" s="316" t="s">
        <v>64</v>
      </c>
      <c r="BS7" s="319"/>
      <c r="BT7" s="9"/>
      <c r="BU7" s="9"/>
      <c r="BV7" s="9"/>
      <c r="BW7" s="9"/>
      <c r="BX7" s="9"/>
      <c r="CC7" s="84"/>
      <c r="CD7" s="84"/>
      <c r="CE7" s="88"/>
      <c r="CF7" s="89"/>
    </row>
    <row r="8" spans="1:84" ht="13.5" thickBot="1">
      <c r="A8" s="29"/>
      <c r="B8" s="5" t="s">
        <v>25</v>
      </c>
      <c r="C8" s="5" t="s">
        <v>25</v>
      </c>
      <c r="D8" s="5"/>
      <c r="E8" s="5" t="s">
        <v>109</v>
      </c>
      <c r="F8" s="5" t="s">
        <v>34</v>
      </c>
      <c r="G8" s="5" t="s">
        <v>34</v>
      </c>
      <c r="H8" s="5"/>
      <c r="I8" s="5" t="s">
        <v>25</v>
      </c>
      <c r="J8" s="5" t="s">
        <v>25</v>
      </c>
      <c r="K8" s="5"/>
      <c r="L8" s="5" t="s">
        <v>109</v>
      </c>
      <c r="M8" s="5" t="s">
        <v>34</v>
      </c>
      <c r="N8" s="5" t="s">
        <v>34</v>
      </c>
      <c r="O8" s="5"/>
      <c r="P8" s="5" t="s">
        <v>25</v>
      </c>
      <c r="Q8" s="5" t="s">
        <v>25</v>
      </c>
      <c r="R8" s="5"/>
      <c r="S8" s="5" t="s">
        <v>109</v>
      </c>
      <c r="T8" s="5" t="s">
        <v>34</v>
      </c>
      <c r="U8" s="5" t="s">
        <v>34</v>
      </c>
      <c r="V8" s="5"/>
      <c r="W8" s="5" t="s">
        <v>25</v>
      </c>
      <c r="X8" s="5" t="s">
        <v>25</v>
      </c>
      <c r="Y8" s="5"/>
      <c r="Z8" s="5" t="s">
        <v>109</v>
      </c>
      <c r="AA8" s="5" t="s">
        <v>34</v>
      </c>
      <c r="AB8" s="5" t="s">
        <v>34</v>
      </c>
      <c r="AC8" s="5"/>
      <c r="AD8" s="5" t="s">
        <v>25</v>
      </c>
      <c r="AE8" s="5" t="s">
        <v>25</v>
      </c>
      <c r="AF8" s="5"/>
      <c r="AG8" s="5" t="s">
        <v>109</v>
      </c>
      <c r="AH8" s="5" t="s">
        <v>34</v>
      </c>
      <c r="AI8" s="5" t="s">
        <v>34</v>
      </c>
      <c r="AJ8" s="5"/>
      <c r="AK8" s="5" t="s">
        <v>25</v>
      </c>
      <c r="AL8" s="5" t="s">
        <v>25</v>
      </c>
      <c r="AM8" s="5"/>
      <c r="AN8" s="5" t="s">
        <v>109</v>
      </c>
      <c r="AO8" s="5" t="s">
        <v>34</v>
      </c>
      <c r="AP8" s="5" t="s">
        <v>34</v>
      </c>
      <c r="AQ8" s="5"/>
      <c r="AR8" s="5"/>
      <c r="AS8" s="5"/>
      <c r="AT8" s="5" t="s">
        <v>25</v>
      </c>
      <c r="AU8" s="5" t="s">
        <v>25</v>
      </c>
      <c r="AV8" s="5"/>
      <c r="AW8" s="5"/>
      <c r="AX8" s="5" t="s">
        <v>34</v>
      </c>
      <c r="AY8" s="7" t="s">
        <v>34</v>
      </c>
      <c r="AZ8" s="5"/>
      <c r="BA8" s="19" t="s">
        <v>52</v>
      </c>
      <c r="BB8" s="19" t="s">
        <v>53</v>
      </c>
      <c r="BC8" s="19" t="s">
        <v>54</v>
      </c>
      <c r="BE8" t="s">
        <v>66</v>
      </c>
      <c r="BF8" t="s">
        <v>67</v>
      </c>
      <c r="BG8" s="1" t="s">
        <v>66</v>
      </c>
      <c r="BH8" s="3" t="s">
        <v>67</v>
      </c>
      <c r="BI8" s="1" t="s">
        <v>66</v>
      </c>
      <c r="BJ8" s="3" t="s">
        <v>67</v>
      </c>
      <c r="BK8" s="1" t="s">
        <v>66</v>
      </c>
      <c r="BL8" s="3" t="s">
        <v>67</v>
      </c>
      <c r="BM8" t="s">
        <v>66</v>
      </c>
      <c r="BN8" t="s">
        <v>67</v>
      </c>
      <c r="BO8" s="1" t="s">
        <v>66</v>
      </c>
      <c r="BP8" s="2" t="s">
        <v>67</v>
      </c>
      <c r="BQ8" s="1"/>
      <c r="BR8" s="9"/>
      <c r="BS8" s="9"/>
      <c r="BT8" s="9"/>
      <c r="BU8" s="9"/>
      <c r="BV8" s="9"/>
      <c r="BW8" s="9"/>
      <c r="BX8" s="9"/>
      <c r="CC8" s="85"/>
      <c r="CD8" s="85"/>
      <c r="CE8" s="90"/>
      <c r="CF8" s="91"/>
    </row>
    <row r="9" spans="1:84" ht="18">
      <c r="A9" s="121" t="s">
        <v>2</v>
      </c>
      <c r="B9" s="36">
        <v>136</v>
      </c>
      <c r="C9" s="36">
        <v>229.1</v>
      </c>
      <c r="D9" s="36">
        <f>C9/B9*100</f>
        <v>168.4558823529412</v>
      </c>
      <c r="E9" s="36">
        <v>77.97821647379169</v>
      </c>
      <c r="F9" s="36">
        <v>28</v>
      </c>
      <c r="G9" s="37">
        <v>56.7</v>
      </c>
      <c r="H9" s="37">
        <f>G9/F9*100</f>
        <v>202.5</v>
      </c>
      <c r="I9" s="37">
        <v>326</v>
      </c>
      <c r="J9" s="37">
        <v>223.9</v>
      </c>
      <c r="K9" s="36">
        <f>J9/I9*100</f>
        <v>68.68098159509202</v>
      </c>
      <c r="L9" s="36">
        <v>57.85529715762274</v>
      </c>
      <c r="M9" s="37">
        <v>120</v>
      </c>
      <c r="N9" s="37">
        <v>67.6</v>
      </c>
      <c r="O9" s="36">
        <f>N9/M9*100</f>
        <v>56.33333333333332</v>
      </c>
      <c r="P9" s="36">
        <v>22</v>
      </c>
      <c r="Q9" s="36">
        <v>44.8</v>
      </c>
      <c r="R9" s="36">
        <f>Q9/P9*100</f>
        <v>203.63636363636363</v>
      </c>
      <c r="S9" s="36">
        <v>129.47976878612715</v>
      </c>
      <c r="T9" s="37">
        <v>5</v>
      </c>
      <c r="U9" s="37">
        <v>9.7</v>
      </c>
      <c r="V9" s="36">
        <f>U9/T9*100</f>
        <v>194</v>
      </c>
      <c r="W9" s="36">
        <v>15</v>
      </c>
      <c r="X9" s="36">
        <v>10.7</v>
      </c>
      <c r="Y9" s="36">
        <f>X9/W9*100</f>
        <v>71.33333333333333</v>
      </c>
      <c r="Z9" s="36">
        <v>121.59090909090908</v>
      </c>
      <c r="AA9" s="38">
        <v>4</v>
      </c>
      <c r="AB9" s="36">
        <v>1.7</v>
      </c>
      <c r="AC9" s="36">
        <f>AB9/AA9*100</f>
        <v>42.5</v>
      </c>
      <c r="AD9" s="36">
        <v>53578</v>
      </c>
      <c r="AE9" s="36">
        <v>55843</v>
      </c>
      <c r="AF9" s="36">
        <f>AE9/AD9*100</f>
        <v>104.22748142894471</v>
      </c>
      <c r="AG9" s="36">
        <v>106.61300294681755</v>
      </c>
      <c r="AH9" s="36">
        <v>10977</v>
      </c>
      <c r="AI9" s="36">
        <v>12096.4</v>
      </c>
      <c r="AJ9" s="36">
        <f>AI9/AH9*100</f>
        <v>110.19768607087545</v>
      </c>
      <c r="AK9" s="38">
        <v>1538</v>
      </c>
      <c r="AL9" s="36">
        <v>1757.8</v>
      </c>
      <c r="AM9" s="36">
        <f>AL9/AK9*100</f>
        <v>114.29128738621586</v>
      </c>
      <c r="AN9" s="36">
        <v>125.41381278538815</v>
      </c>
      <c r="AO9" s="36">
        <v>330</v>
      </c>
      <c r="AP9" s="36">
        <v>389.1</v>
      </c>
      <c r="AQ9" s="36">
        <f>AP9/AO9*100</f>
        <v>117.90909090909092</v>
      </c>
      <c r="AR9" s="40">
        <v>100.28840211494885</v>
      </c>
      <c r="AS9" s="49">
        <v>100.28840211494885</v>
      </c>
      <c r="AT9" s="41">
        <v>2454.3</v>
      </c>
      <c r="AU9" s="41">
        <v>2492.9</v>
      </c>
      <c r="AV9" s="42">
        <f>AU9/AT9*100</f>
        <v>101.57274986757933</v>
      </c>
      <c r="AW9" s="42">
        <v>125.98039215686273</v>
      </c>
      <c r="AX9" s="41">
        <v>494.6</v>
      </c>
      <c r="AY9" s="41">
        <v>495.4</v>
      </c>
      <c r="AZ9" s="42">
        <f>AY9/AX9*100</f>
        <v>100.16174686615446</v>
      </c>
      <c r="BA9" s="43">
        <v>21122</v>
      </c>
      <c r="BB9" s="61">
        <v>6200</v>
      </c>
      <c r="BC9" s="61">
        <v>7210</v>
      </c>
      <c r="BD9" s="61">
        <v>116.3</v>
      </c>
      <c r="BE9" s="81">
        <v>20</v>
      </c>
      <c r="BF9" s="82">
        <f>BE9*AV9/100</f>
        <v>20.314549973515867</v>
      </c>
      <c r="BG9" s="81">
        <v>8</v>
      </c>
      <c r="BH9" s="82">
        <f>BG9*R9/100</f>
        <v>16.29090909090909</v>
      </c>
      <c r="BI9" s="77">
        <v>5</v>
      </c>
      <c r="BJ9" s="82">
        <f aca="true" t="shared" si="0" ref="BJ9:BJ30">BI9*D9/100</f>
        <v>8.42279411764706</v>
      </c>
      <c r="BK9" s="77">
        <v>10</v>
      </c>
      <c r="BL9" s="82">
        <f aca="true" t="shared" si="1" ref="BL9:BL30">BK9*AF9/100</f>
        <v>10.42274814289447</v>
      </c>
      <c r="BM9" s="77">
        <v>10</v>
      </c>
      <c r="BN9" s="82">
        <f aca="true" t="shared" si="2" ref="BN9:BN30">BM9*BD9/100</f>
        <v>11.63</v>
      </c>
      <c r="BO9" s="77">
        <f>BE9+BG9+BI9+BK9+BM9</f>
        <v>53</v>
      </c>
      <c r="BP9" s="78">
        <f>BF9+BH9+BJ9+BL9+BN9</f>
        <v>67.08100132496648</v>
      </c>
      <c r="BQ9" s="78">
        <f>BP9/BO9*100</f>
        <v>126.56792702823864</v>
      </c>
      <c r="BR9" s="75">
        <v>1</v>
      </c>
      <c r="BS9" s="76" t="s">
        <v>70</v>
      </c>
      <c r="BT9" s="77">
        <v>15</v>
      </c>
      <c r="BU9" s="77">
        <v>10</v>
      </c>
      <c r="BV9" s="77">
        <v>8</v>
      </c>
      <c r="BW9" s="77">
        <v>10</v>
      </c>
      <c r="BX9" s="77">
        <v>7</v>
      </c>
      <c r="BY9" s="77">
        <f>BO9+BS9+BU9+BW9</f>
        <v>88</v>
      </c>
      <c r="BZ9" s="78">
        <f>BP9+BT9+BV9+BX9</f>
        <v>97.08100132496648</v>
      </c>
      <c r="CA9" s="78">
        <f>BZ9/BY9*100</f>
        <v>110.31931968746191</v>
      </c>
      <c r="CB9" s="77">
        <v>1</v>
      </c>
      <c r="CC9" s="5"/>
      <c r="CD9" s="5"/>
      <c r="CE9" s="5"/>
      <c r="CF9" s="5"/>
    </row>
    <row r="10" spans="1:84" ht="18">
      <c r="A10" s="121" t="s">
        <v>3</v>
      </c>
      <c r="B10" s="36">
        <v>95</v>
      </c>
      <c r="C10" s="36">
        <v>198.5</v>
      </c>
      <c r="D10" s="36">
        <f aca="true" t="shared" si="3" ref="D10:D30">C10/B10*100</f>
        <v>208.94736842105263</v>
      </c>
      <c r="E10" s="36">
        <v>97.20861900097944</v>
      </c>
      <c r="F10" s="36">
        <v>22</v>
      </c>
      <c r="G10" s="37">
        <v>56.2</v>
      </c>
      <c r="H10" s="37">
        <f aca="true" t="shared" si="4" ref="H10:H30">G10/F10*100</f>
        <v>255.45454545454547</v>
      </c>
      <c r="I10" s="37">
        <v>473</v>
      </c>
      <c r="J10" s="37">
        <v>375.5</v>
      </c>
      <c r="K10" s="36">
        <f aca="true" t="shared" si="5" ref="K10:K30">J10/I10*100</f>
        <v>79.38689217758986</v>
      </c>
      <c r="L10" s="36">
        <v>66.87444345503117</v>
      </c>
      <c r="M10" s="37">
        <v>155</v>
      </c>
      <c r="N10" s="37">
        <v>106.9</v>
      </c>
      <c r="O10" s="36">
        <f aca="true" t="shared" si="6" ref="O10:O30">N10/M10*100</f>
        <v>68.96774193548387</v>
      </c>
      <c r="P10" s="36">
        <v>13</v>
      </c>
      <c r="Q10" s="36">
        <v>34</v>
      </c>
      <c r="R10" s="36">
        <f aca="true" t="shared" si="7" ref="R10:R30">Q10/P10*100</f>
        <v>261.53846153846155</v>
      </c>
      <c r="S10" s="36">
        <v>1545.4545454545453</v>
      </c>
      <c r="T10" s="37">
        <v>4</v>
      </c>
      <c r="U10" s="37">
        <v>0</v>
      </c>
      <c r="V10" s="36">
        <f aca="true" t="shared" si="8" ref="V10:V30">U10/T10*100</f>
        <v>0</v>
      </c>
      <c r="W10" s="36">
        <v>39</v>
      </c>
      <c r="X10" s="36">
        <v>16.7</v>
      </c>
      <c r="Y10" s="36">
        <f aca="true" t="shared" si="9" ref="Y10:Y30">X10/W10*100</f>
        <v>42.82051282051282</v>
      </c>
      <c r="Z10" s="36">
        <v>34.57556935817806</v>
      </c>
      <c r="AA10" s="38">
        <v>6</v>
      </c>
      <c r="AB10" s="36">
        <v>0</v>
      </c>
      <c r="AC10" s="36">
        <f aca="true" t="shared" si="10" ref="AC10:AC30">AB10/AA10*100</f>
        <v>0</v>
      </c>
      <c r="AD10" s="36">
        <v>5562</v>
      </c>
      <c r="AE10" s="36">
        <v>5613</v>
      </c>
      <c r="AF10" s="36">
        <f aca="true" t="shared" si="11" ref="AF10:AF30">AE10/AD10*100</f>
        <v>100.91693635382957</v>
      </c>
      <c r="AG10" s="36">
        <v>102.01783201910631</v>
      </c>
      <c r="AH10" s="36">
        <v>1314</v>
      </c>
      <c r="AI10" s="36">
        <v>1332.7</v>
      </c>
      <c r="AJ10" s="36">
        <f aca="true" t="shared" si="12" ref="AJ10:AJ30">AI10/AH10*100</f>
        <v>101.42313546423136</v>
      </c>
      <c r="AK10" s="38">
        <v>181</v>
      </c>
      <c r="AL10" s="36">
        <v>217.4</v>
      </c>
      <c r="AM10" s="36">
        <f aca="true" t="shared" si="13" ref="AM10:AM30">AL10/AK10*100</f>
        <v>120.11049723756906</v>
      </c>
      <c r="AN10" s="36">
        <v>173.64217252396165</v>
      </c>
      <c r="AO10" s="36">
        <v>40</v>
      </c>
      <c r="AP10" s="36">
        <v>42.7</v>
      </c>
      <c r="AQ10" s="36">
        <f aca="true" t="shared" si="14" ref="AQ10:AQ30">AP10/AO10*100</f>
        <v>106.75000000000001</v>
      </c>
      <c r="AR10" s="40">
        <v>100.09599232061434</v>
      </c>
      <c r="AS10" s="49">
        <v>100.09599232061434</v>
      </c>
      <c r="AT10" s="41">
        <v>303.3</v>
      </c>
      <c r="AU10" s="41">
        <v>315.4</v>
      </c>
      <c r="AV10" s="42">
        <f aca="true" t="shared" si="15" ref="AV10:AV32">AU10/AT10*100</f>
        <v>103.98944939004284</v>
      </c>
      <c r="AW10" s="36">
        <v>179.0011350737798</v>
      </c>
      <c r="AX10" s="37">
        <v>78.6</v>
      </c>
      <c r="AY10" s="37">
        <v>78.7</v>
      </c>
      <c r="AZ10" s="42">
        <f aca="true" t="shared" si="16" ref="AZ10:AZ32">AY10/AX10*100</f>
        <v>100.12722646310435</v>
      </c>
      <c r="BA10" s="43">
        <v>18454</v>
      </c>
      <c r="BB10" s="61">
        <v>16200</v>
      </c>
      <c r="BC10" s="61">
        <v>17365</v>
      </c>
      <c r="BD10" s="61">
        <v>107.2</v>
      </c>
      <c r="BE10" s="81">
        <v>20</v>
      </c>
      <c r="BF10" s="82">
        <f aca="true" t="shared" si="17" ref="BF10:BF30">BE10*AV10/100</f>
        <v>20.79788987800857</v>
      </c>
      <c r="BG10" s="81">
        <v>8</v>
      </c>
      <c r="BH10" s="82">
        <f aca="true" t="shared" si="18" ref="BH10:BH30">BG10*R10/100</f>
        <v>20.923076923076923</v>
      </c>
      <c r="BI10" s="77">
        <v>5</v>
      </c>
      <c r="BJ10" s="82">
        <f t="shared" si="0"/>
        <v>10.447368421052632</v>
      </c>
      <c r="BK10" s="77">
        <v>10</v>
      </c>
      <c r="BL10" s="82">
        <f t="shared" si="1"/>
        <v>10.091693635382956</v>
      </c>
      <c r="BM10" s="77">
        <v>10</v>
      </c>
      <c r="BN10" s="82">
        <f t="shared" si="2"/>
        <v>10.72</v>
      </c>
      <c r="BO10" s="77">
        <f aca="true" t="shared" si="19" ref="BO10:BO30">BE10+BG10+BI10+BK10+BM10</f>
        <v>53</v>
      </c>
      <c r="BP10" s="78">
        <f aca="true" t="shared" si="20" ref="BP10:BP30">BF10+BH10+BJ10+BL10+BN10</f>
        <v>72.98002885752108</v>
      </c>
      <c r="BQ10" s="78">
        <f aca="true" t="shared" si="21" ref="BQ10:BQ30">BP10/BO10*100</f>
        <v>137.69816765570016</v>
      </c>
      <c r="BR10" s="77">
        <v>14</v>
      </c>
      <c r="BS10" s="79">
        <v>15</v>
      </c>
      <c r="BT10" s="77">
        <v>5</v>
      </c>
      <c r="BU10" s="77">
        <v>10</v>
      </c>
      <c r="BV10" s="77">
        <v>5</v>
      </c>
      <c r="BW10" s="77">
        <v>10</v>
      </c>
      <c r="BX10" s="77">
        <v>5</v>
      </c>
      <c r="BY10" s="77">
        <f aca="true" t="shared" si="22" ref="BY10:BZ29">BO10+BS10+BU10+BW10</f>
        <v>88</v>
      </c>
      <c r="BZ10" s="78">
        <f t="shared" si="22"/>
        <v>87.98002885752108</v>
      </c>
      <c r="CA10" s="78">
        <f aca="true" t="shared" si="23" ref="CA10:CA29">BZ10/BY10*100</f>
        <v>99.97730551991032</v>
      </c>
      <c r="CB10" s="77">
        <v>16</v>
      </c>
      <c r="CC10" s="9"/>
      <c r="CD10" s="9"/>
      <c r="CE10" s="9"/>
      <c r="CF10" s="9"/>
    </row>
    <row r="11" spans="1:84" ht="18">
      <c r="A11" s="121" t="s">
        <v>4</v>
      </c>
      <c r="B11" s="36">
        <v>22</v>
      </c>
      <c r="C11" s="36">
        <v>35.3</v>
      </c>
      <c r="D11" s="36">
        <f t="shared" si="3"/>
        <v>160.45454545454544</v>
      </c>
      <c r="E11" s="36">
        <v>101.1461318051576</v>
      </c>
      <c r="F11" s="36">
        <v>7</v>
      </c>
      <c r="G11" s="37">
        <v>10.6</v>
      </c>
      <c r="H11" s="37">
        <f t="shared" si="4"/>
        <v>151.42857142857142</v>
      </c>
      <c r="I11" s="37">
        <v>0</v>
      </c>
      <c r="J11" s="37">
        <v>0</v>
      </c>
      <c r="K11" s="36"/>
      <c r="L11" s="36"/>
      <c r="M11" s="37"/>
      <c r="N11" s="37"/>
      <c r="O11" s="36"/>
      <c r="P11" s="36">
        <v>6</v>
      </c>
      <c r="Q11" s="36">
        <v>11.3</v>
      </c>
      <c r="R11" s="36">
        <f t="shared" si="7"/>
        <v>188.33333333333334</v>
      </c>
      <c r="S11" s="36">
        <v>122.82608695652175</v>
      </c>
      <c r="T11" s="37">
        <v>1</v>
      </c>
      <c r="U11" s="37">
        <v>9.3</v>
      </c>
      <c r="V11" s="36">
        <f t="shared" si="8"/>
        <v>930.0000000000001</v>
      </c>
      <c r="W11" s="36">
        <v>0</v>
      </c>
      <c r="X11" s="36">
        <v>0</v>
      </c>
      <c r="Y11" s="36"/>
      <c r="Z11" s="36"/>
      <c r="AA11" s="38"/>
      <c r="AB11" s="36"/>
      <c r="AC11" s="36"/>
      <c r="AD11" s="36">
        <v>875</v>
      </c>
      <c r="AE11" s="36">
        <v>860.9</v>
      </c>
      <c r="AF11" s="36"/>
      <c r="AG11" s="36">
        <v>95.13490126789661</v>
      </c>
      <c r="AH11" s="36">
        <v>180</v>
      </c>
      <c r="AI11" s="36">
        <v>162.5</v>
      </c>
      <c r="AJ11" s="36">
        <f t="shared" si="12"/>
        <v>90.27777777777779</v>
      </c>
      <c r="AK11" s="38">
        <v>33</v>
      </c>
      <c r="AL11" s="36">
        <v>40</v>
      </c>
      <c r="AM11" s="36">
        <f t="shared" si="13"/>
        <v>121.21212121212122</v>
      </c>
      <c r="AN11" s="36">
        <v>166.66666666666669</v>
      </c>
      <c r="AO11" s="36">
        <v>7</v>
      </c>
      <c r="AP11" s="36">
        <v>9</v>
      </c>
      <c r="AQ11" s="36">
        <f t="shared" si="14"/>
        <v>128.57142857142858</v>
      </c>
      <c r="AR11" s="40">
        <v>97.226173541963</v>
      </c>
      <c r="AS11" s="49">
        <v>97.226173541963</v>
      </c>
      <c r="AT11" s="41">
        <v>38.4</v>
      </c>
      <c r="AU11" s="41">
        <v>39.4</v>
      </c>
      <c r="AV11" s="42">
        <f t="shared" si="15"/>
        <v>102.60416666666667</v>
      </c>
      <c r="AW11" s="36">
        <v>134.01360544217687</v>
      </c>
      <c r="AX11" s="37">
        <v>6.4</v>
      </c>
      <c r="AY11" s="37">
        <v>6.4</v>
      </c>
      <c r="AZ11" s="42">
        <f t="shared" si="16"/>
        <v>100</v>
      </c>
      <c r="BA11" s="61">
        <v>643</v>
      </c>
      <c r="BB11" s="61">
        <v>0</v>
      </c>
      <c r="BC11" s="61">
        <v>0</v>
      </c>
      <c r="BD11" s="61"/>
      <c r="BE11" s="81">
        <v>20</v>
      </c>
      <c r="BF11" s="82">
        <f t="shared" si="17"/>
        <v>20.520833333333336</v>
      </c>
      <c r="BG11" s="81">
        <v>8</v>
      </c>
      <c r="BH11" s="82">
        <f t="shared" si="18"/>
        <v>15.066666666666668</v>
      </c>
      <c r="BI11" s="77">
        <v>5</v>
      </c>
      <c r="BJ11" s="82">
        <f t="shared" si="0"/>
        <v>8.022727272727273</v>
      </c>
      <c r="BK11" s="77">
        <v>10</v>
      </c>
      <c r="BL11" s="82">
        <f t="shared" si="1"/>
        <v>0</v>
      </c>
      <c r="BM11" s="77">
        <v>10</v>
      </c>
      <c r="BN11" s="82">
        <f t="shared" si="2"/>
        <v>0</v>
      </c>
      <c r="BO11" s="77">
        <f t="shared" si="19"/>
        <v>53</v>
      </c>
      <c r="BP11" s="78">
        <f t="shared" si="20"/>
        <v>43.61022727272728</v>
      </c>
      <c r="BQ11" s="78">
        <f t="shared" si="21"/>
        <v>82.28344768439109</v>
      </c>
      <c r="BR11" s="77">
        <v>17</v>
      </c>
      <c r="BS11" s="79">
        <v>15</v>
      </c>
      <c r="BT11" s="77">
        <v>5</v>
      </c>
      <c r="BU11" s="77">
        <v>10</v>
      </c>
      <c r="BV11" s="77">
        <v>1</v>
      </c>
      <c r="BW11" s="77">
        <v>10</v>
      </c>
      <c r="BX11" s="77">
        <v>3</v>
      </c>
      <c r="BY11" s="77">
        <f t="shared" si="22"/>
        <v>88</v>
      </c>
      <c r="BZ11" s="78">
        <f t="shared" si="22"/>
        <v>52.61022727272728</v>
      </c>
      <c r="CA11" s="78">
        <f t="shared" si="23"/>
        <v>59.78434917355373</v>
      </c>
      <c r="CB11" s="77">
        <v>19</v>
      </c>
      <c r="CC11" s="9"/>
      <c r="CD11" s="9"/>
      <c r="CE11" s="9"/>
      <c r="CF11" s="9"/>
    </row>
    <row r="12" spans="1:84" ht="18">
      <c r="A12" s="121" t="s">
        <v>5</v>
      </c>
      <c r="B12" s="36">
        <v>37</v>
      </c>
      <c r="C12" s="36">
        <v>86.1</v>
      </c>
      <c r="D12" s="36">
        <f t="shared" si="3"/>
        <v>232.7027027027027</v>
      </c>
      <c r="E12" s="36">
        <v>106.95652173913042</v>
      </c>
      <c r="F12" s="36">
        <v>10</v>
      </c>
      <c r="G12" s="37">
        <v>24</v>
      </c>
      <c r="H12" s="37">
        <f t="shared" si="4"/>
        <v>240</v>
      </c>
      <c r="I12" s="37">
        <v>0</v>
      </c>
      <c r="J12" s="37">
        <v>0</v>
      </c>
      <c r="K12" s="36"/>
      <c r="L12" s="36"/>
      <c r="M12" s="37"/>
      <c r="N12" s="37"/>
      <c r="O12" s="36"/>
      <c r="P12" s="36">
        <v>9</v>
      </c>
      <c r="Q12" s="36">
        <v>9</v>
      </c>
      <c r="R12" s="36">
        <f t="shared" si="7"/>
        <v>100</v>
      </c>
      <c r="S12" s="36">
        <v>69.76744186046511</v>
      </c>
      <c r="T12" s="37">
        <v>2</v>
      </c>
      <c r="U12" s="37">
        <v>2</v>
      </c>
      <c r="V12" s="36">
        <f t="shared" si="8"/>
        <v>100</v>
      </c>
      <c r="W12" s="36">
        <v>0</v>
      </c>
      <c r="X12" s="36">
        <v>0</v>
      </c>
      <c r="Y12" s="36"/>
      <c r="Z12" s="36"/>
      <c r="AA12" s="38"/>
      <c r="AB12" s="36"/>
      <c r="AC12" s="36"/>
      <c r="AD12" s="36">
        <v>804</v>
      </c>
      <c r="AE12" s="36">
        <v>804.8</v>
      </c>
      <c r="AF12" s="36"/>
      <c r="AG12" s="36">
        <v>95.89270388066143</v>
      </c>
      <c r="AH12" s="36">
        <v>189</v>
      </c>
      <c r="AI12" s="36">
        <v>185.2</v>
      </c>
      <c r="AJ12" s="36">
        <f t="shared" si="12"/>
        <v>97.98941798941799</v>
      </c>
      <c r="AK12" s="38">
        <v>46</v>
      </c>
      <c r="AL12" s="36">
        <v>36</v>
      </c>
      <c r="AM12" s="36">
        <f t="shared" si="13"/>
        <v>78.26086956521739</v>
      </c>
      <c r="AN12" s="36">
        <v>180</v>
      </c>
      <c r="AO12" s="36">
        <v>10</v>
      </c>
      <c r="AP12" s="36">
        <v>8</v>
      </c>
      <c r="AQ12" s="36">
        <f t="shared" si="14"/>
        <v>80</v>
      </c>
      <c r="AR12" s="40">
        <v>100.67529544175575</v>
      </c>
      <c r="AS12" s="49">
        <v>100.67529544175575</v>
      </c>
      <c r="AT12" s="41">
        <v>67.9</v>
      </c>
      <c r="AU12" s="41">
        <v>70.2</v>
      </c>
      <c r="AV12" s="42">
        <f t="shared" si="15"/>
        <v>103.38733431516935</v>
      </c>
      <c r="AW12" s="36">
        <v>99.85775248933145</v>
      </c>
      <c r="AX12" s="37">
        <v>12.5</v>
      </c>
      <c r="AY12" s="37">
        <v>12.6</v>
      </c>
      <c r="AZ12" s="42">
        <f t="shared" si="16"/>
        <v>100.8</v>
      </c>
      <c r="BA12" s="61">
        <v>663</v>
      </c>
      <c r="BB12" s="61">
        <v>150</v>
      </c>
      <c r="BC12" s="61">
        <v>150</v>
      </c>
      <c r="BD12" s="61">
        <v>100</v>
      </c>
      <c r="BE12" s="81">
        <v>20</v>
      </c>
      <c r="BF12" s="82">
        <f t="shared" si="17"/>
        <v>20.67746686303387</v>
      </c>
      <c r="BG12" s="81">
        <v>8</v>
      </c>
      <c r="BH12" s="82">
        <f t="shared" si="18"/>
        <v>8</v>
      </c>
      <c r="BI12" s="77">
        <v>5</v>
      </c>
      <c r="BJ12" s="82">
        <f t="shared" si="0"/>
        <v>11.635135135135135</v>
      </c>
      <c r="BK12" s="77">
        <v>10</v>
      </c>
      <c r="BL12" s="82">
        <f t="shared" si="1"/>
        <v>0</v>
      </c>
      <c r="BM12" s="77">
        <v>10</v>
      </c>
      <c r="BN12" s="82">
        <f t="shared" si="2"/>
        <v>10</v>
      </c>
      <c r="BO12" s="77">
        <f t="shared" si="19"/>
        <v>53</v>
      </c>
      <c r="BP12" s="78">
        <f t="shared" si="20"/>
        <v>50.31260199816901</v>
      </c>
      <c r="BQ12" s="78">
        <f t="shared" si="21"/>
        <v>94.92943773239435</v>
      </c>
      <c r="BR12" s="77">
        <v>13</v>
      </c>
      <c r="BS12" s="79">
        <v>15</v>
      </c>
      <c r="BT12" s="77">
        <v>10</v>
      </c>
      <c r="BU12" s="77">
        <v>10</v>
      </c>
      <c r="BV12" s="77">
        <v>1</v>
      </c>
      <c r="BW12" s="77">
        <v>10</v>
      </c>
      <c r="BX12" s="77">
        <v>8</v>
      </c>
      <c r="BY12" s="77">
        <f t="shared" si="22"/>
        <v>88</v>
      </c>
      <c r="BZ12" s="78">
        <f t="shared" si="22"/>
        <v>69.31260199816901</v>
      </c>
      <c r="CA12" s="78">
        <f t="shared" si="23"/>
        <v>78.76432045246479</v>
      </c>
      <c r="CB12" s="77">
        <v>14</v>
      </c>
      <c r="CC12" s="9"/>
      <c r="CD12" s="9"/>
      <c r="CE12" s="9"/>
      <c r="CF12" s="9"/>
    </row>
    <row r="13" spans="1:84" ht="18">
      <c r="A13" s="121" t="s">
        <v>6</v>
      </c>
      <c r="B13" s="36">
        <v>5</v>
      </c>
      <c r="C13" s="36">
        <v>6.3</v>
      </c>
      <c r="D13" s="36">
        <f t="shared" si="3"/>
        <v>126</v>
      </c>
      <c r="E13" s="36">
        <v>69.23076923076923</v>
      </c>
      <c r="F13" s="36">
        <v>1</v>
      </c>
      <c r="G13" s="37">
        <v>1</v>
      </c>
      <c r="H13" s="37">
        <f t="shared" si="4"/>
        <v>100</v>
      </c>
      <c r="I13" s="37">
        <v>1026</v>
      </c>
      <c r="J13" s="37">
        <v>1054.5</v>
      </c>
      <c r="K13" s="36">
        <f t="shared" si="5"/>
        <v>102.77777777777777</v>
      </c>
      <c r="L13" s="36">
        <v>99.65034965034964</v>
      </c>
      <c r="M13" s="37">
        <v>237</v>
      </c>
      <c r="N13" s="37">
        <v>244.3</v>
      </c>
      <c r="O13" s="36">
        <f t="shared" si="6"/>
        <v>103.08016877637132</v>
      </c>
      <c r="P13" s="36">
        <v>3</v>
      </c>
      <c r="Q13" s="36">
        <v>3</v>
      </c>
      <c r="R13" s="36">
        <f t="shared" si="7"/>
        <v>100</v>
      </c>
      <c r="S13" s="36">
        <v>85.71428571428571</v>
      </c>
      <c r="T13" s="37">
        <v>1</v>
      </c>
      <c r="U13" s="37">
        <v>1</v>
      </c>
      <c r="V13" s="36">
        <f t="shared" si="8"/>
        <v>100</v>
      </c>
      <c r="W13" s="36">
        <v>67</v>
      </c>
      <c r="X13" s="36">
        <v>80.6</v>
      </c>
      <c r="Y13" s="36">
        <f t="shared" si="9"/>
        <v>120.29850746268656</v>
      </c>
      <c r="Z13" s="36">
        <v>118.52941176470588</v>
      </c>
      <c r="AA13" s="38">
        <v>13</v>
      </c>
      <c r="AB13" s="36">
        <v>24.6</v>
      </c>
      <c r="AC13" s="36">
        <f t="shared" si="10"/>
        <v>189.23076923076925</v>
      </c>
      <c r="AD13" s="36">
        <v>3135</v>
      </c>
      <c r="AE13" s="36">
        <v>3070.1</v>
      </c>
      <c r="AF13" s="36">
        <f t="shared" si="11"/>
        <v>97.9298245614035</v>
      </c>
      <c r="AG13" s="36">
        <v>97.88725063277901</v>
      </c>
      <c r="AH13" s="36">
        <v>839</v>
      </c>
      <c r="AI13" s="36">
        <v>755.6</v>
      </c>
      <c r="AJ13" s="36">
        <f t="shared" si="12"/>
        <v>90.05959475566151</v>
      </c>
      <c r="AK13" s="38">
        <v>104</v>
      </c>
      <c r="AL13" s="36">
        <v>123.6</v>
      </c>
      <c r="AM13" s="36">
        <f t="shared" si="13"/>
        <v>118.84615384615384</v>
      </c>
      <c r="AN13" s="36">
        <v>93.63636363636363</v>
      </c>
      <c r="AO13" s="36">
        <v>27</v>
      </c>
      <c r="AP13" s="36">
        <v>37</v>
      </c>
      <c r="AQ13" s="36">
        <f t="shared" si="14"/>
        <v>137.03703703703704</v>
      </c>
      <c r="AR13" s="40">
        <v>99.1973657131097</v>
      </c>
      <c r="AS13" s="49">
        <v>99.1973657131097</v>
      </c>
      <c r="AT13" s="41">
        <v>173.1</v>
      </c>
      <c r="AU13" s="41">
        <v>177.3</v>
      </c>
      <c r="AV13" s="42">
        <f t="shared" si="15"/>
        <v>102.4263431542461</v>
      </c>
      <c r="AW13" s="36">
        <v>115.58018252933509</v>
      </c>
      <c r="AX13" s="37">
        <v>45.7</v>
      </c>
      <c r="AY13" s="37">
        <v>45.8</v>
      </c>
      <c r="AZ13" s="42">
        <f t="shared" si="16"/>
        <v>100.21881838074398</v>
      </c>
      <c r="BA13" s="61">
        <v>440</v>
      </c>
      <c r="BB13" s="61">
        <v>223</v>
      </c>
      <c r="BC13" s="61">
        <v>245</v>
      </c>
      <c r="BD13" s="61">
        <v>109.9</v>
      </c>
      <c r="BE13" s="81">
        <v>20</v>
      </c>
      <c r="BF13" s="82">
        <f t="shared" si="17"/>
        <v>20.48526863084922</v>
      </c>
      <c r="BG13" s="81">
        <v>8</v>
      </c>
      <c r="BH13" s="82">
        <f t="shared" si="18"/>
        <v>8</v>
      </c>
      <c r="BI13" s="77">
        <v>5</v>
      </c>
      <c r="BJ13" s="82">
        <f t="shared" si="0"/>
        <v>6.3</v>
      </c>
      <c r="BK13" s="77">
        <v>10</v>
      </c>
      <c r="BL13" s="82">
        <f t="shared" si="1"/>
        <v>9.79298245614035</v>
      </c>
      <c r="BM13" s="77">
        <v>10</v>
      </c>
      <c r="BN13" s="82">
        <f t="shared" si="2"/>
        <v>10.99</v>
      </c>
      <c r="BO13" s="77">
        <f t="shared" si="19"/>
        <v>53</v>
      </c>
      <c r="BP13" s="78">
        <f t="shared" si="20"/>
        <v>55.56825108698957</v>
      </c>
      <c r="BQ13" s="78">
        <f t="shared" si="21"/>
        <v>104.84575676790485</v>
      </c>
      <c r="BR13" s="77">
        <v>11</v>
      </c>
      <c r="BS13" s="79">
        <v>15</v>
      </c>
      <c r="BT13" s="77">
        <v>10</v>
      </c>
      <c r="BU13" s="77">
        <v>10</v>
      </c>
      <c r="BV13" s="77">
        <v>7</v>
      </c>
      <c r="BW13" s="77">
        <v>10</v>
      </c>
      <c r="BX13" s="77">
        <v>7</v>
      </c>
      <c r="BY13" s="77">
        <f t="shared" si="22"/>
        <v>88</v>
      </c>
      <c r="BZ13" s="78">
        <f t="shared" si="22"/>
        <v>79.56825108698956</v>
      </c>
      <c r="CA13" s="78">
        <f t="shared" si="23"/>
        <v>90.41846714430632</v>
      </c>
      <c r="CB13" s="77">
        <v>8</v>
      </c>
      <c r="CC13" s="9"/>
      <c r="CD13" s="9"/>
      <c r="CE13" s="9"/>
      <c r="CF13" s="9"/>
    </row>
    <row r="14" spans="1:84" ht="18">
      <c r="A14" s="121" t="s">
        <v>7</v>
      </c>
      <c r="B14" s="36">
        <v>22</v>
      </c>
      <c r="C14" s="36">
        <v>37.4</v>
      </c>
      <c r="D14" s="36">
        <f t="shared" si="3"/>
        <v>170</v>
      </c>
      <c r="E14" s="36">
        <v>82.56070640176603</v>
      </c>
      <c r="F14" s="36">
        <v>7</v>
      </c>
      <c r="G14" s="37">
        <v>11.3</v>
      </c>
      <c r="H14" s="37">
        <f t="shared" si="4"/>
        <v>161.42857142857144</v>
      </c>
      <c r="I14" s="37">
        <v>171</v>
      </c>
      <c r="J14" s="37">
        <v>210.7</v>
      </c>
      <c r="K14" s="36">
        <f t="shared" si="5"/>
        <v>123.21637426900584</v>
      </c>
      <c r="L14" s="36">
        <v>90.39039039039038</v>
      </c>
      <c r="M14" s="37">
        <v>51</v>
      </c>
      <c r="N14" s="37">
        <v>65.5</v>
      </c>
      <c r="O14" s="36">
        <f t="shared" si="6"/>
        <v>128.4313725490196</v>
      </c>
      <c r="P14" s="36">
        <v>7</v>
      </c>
      <c r="Q14" s="36">
        <v>7</v>
      </c>
      <c r="R14" s="36">
        <f t="shared" si="7"/>
        <v>100</v>
      </c>
      <c r="S14" s="36">
        <v>44.5859872611465</v>
      </c>
      <c r="T14" s="37">
        <v>2</v>
      </c>
      <c r="U14" s="37">
        <v>2</v>
      </c>
      <c r="V14" s="36">
        <f t="shared" si="8"/>
        <v>100</v>
      </c>
      <c r="W14" s="36">
        <v>19</v>
      </c>
      <c r="X14" s="36">
        <v>8.9</v>
      </c>
      <c r="Y14" s="36">
        <f t="shared" si="9"/>
        <v>46.8421052631579</v>
      </c>
      <c r="Z14" s="36">
        <v>33.58490566037736</v>
      </c>
      <c r="AA14" s="38">
        <v>4</v>
      </c>
      <c r="AB14" s="36">
        <v>3</v>
      </c>
      <c r="AC14" s="36">
        <f t="shared" si="10"/>
        <v>75</v>
      </c>
      <c r="AD14" s="36">
        <v>2053</v>
      </c>
      <c r="AE14" s="36">
        <v>2024.1</v>
      </c>
      <c r="AF14" s="36">
        <f t="shared" si="11"/>
        <v>98.59230394544568</v>
      </c>
      <c r="AG14" s="36">
        <v>94.52511434358578</v>
      </c>
      <c r="AH14" s="36">
        <v>461</v>
      </c>
      <c r="AI14" s="36">
        <v>422.1</v>
      </c>
      <c r="AJ14" s="36">
        <f t="shared" si="12"/>
        <v>91.56182212581345</v>
      </c>
      <c r="AK14" s="38">
        <v>102</v>
      </c>
      <c r="AL14" s="36">
        <v>111.5</v>
      </c>
      <c r="AM14" s="36">
        <f t="shared" si="13"/>
        <v>109.31372549019606</v>
      </c>
      <c r="AN14" s="36">
        <v>99.11111111111111</v>
      </c>
      <c r="AO14" s="36">
        <v>27</v>
      </c>
      <c r="AP14" s="36">
        <v>24</v>
      </c>
      <c r="AQ14" s="36">
        <f t="shared" si="14"/>
        <v>88.88888888888889</v>
      </c>
      <c r="AR14" s="40">
        <v>92.22425693759685</v>
      </c>
      <c r="AS14" s="49">
        <v>92.22425693759685</v>
      </c>
      <c r="AT14" s="41">
        <v>176</v>
      </c>
      <c r="AU14" s="41">
        <v>184.5</v>
      </c>
      <c r="AV14" s="42">
        <f t="shared" si="15"/>
        <v>104.82954545454545</v>
      </c>
      <c r="AW14" s="36">
        <v>121.70184696569922</v>
      </c>
      <c r="AX14" s="37">
        <v>12.1</v>
      </c>
      <c r="AY14" s="37">
        <v>12.2</v>
      </c>
      <c r="AZ14" s="42">
        <f t="shared" si="16"/>
        <v>100.82644628099173</v>
      </c>
      <c r="BA14" s="61">
        <v>643</v>
      </c>
      <c r="BB14" s="61">
        <v>0</v>
      </c>
      <c r="BC14" s="61">
        <v>0</v>
      </c>
      <c r="BD14" s="61"/>
      <c r="BE14" s="81">
        <v>20</v>
      </c>
      <c r="BF14" s="82">
        <f t="shared" si="17"/>
        <v>20.96590909090909</v>
      </c>
      <c r="BG14" s="81">
        <v>8</v>
      </c>
      <c r="BH14" s="82">
        <f t="shared" si="18"/>
        <v>8</v>
      </c>
      <c r="BI14" s="77">
        <v>5</v>
      </c>
      <c r="BJ14" s="82">
        <f t="shared" si="0"/>
        <v>8.5</v>
      </c>
      <c r="BK14" s="77">
        <v>10</v>
      </c>
      <c r="BL14" s="82">
        <f t="shared" si="1"/>
        <v>9.859230394544568</v>
      </c>
      <c r="BM14" s="77">
        <v>10</v>
      </c>
      <c r="BN14" s="82">
        <f t="shared" si="2"/>
        <v>0</v>
      </c>
      <c r="BO14" s="77">
        <f t="shared" si="19"/>
        <v>53</v>
      </c>
      <c r="BP14" s="78">
        <f t="shared" si="20"/>
        <v>47.32513948545366</v>
      </c>
      <c r="BQ14" s="78">
        <f t="shared" si="21"/>
        <v>89.29271601028994</v>
      </c>
      <c r="BR14" s="77">
        <v>20</v>
      </c>
      <c r="BS14" s="79">
        <v>15</v>
      </c>
      <c r="BT14" s="77">
        <v>5</v>
      </c>
      <c r="BU14" s="77">
        <v>10</v>
      </c>
      <c r="BV14" s="77">
        <v>1</v>
      </c>
      <c r="BW14" s="77">
        <v>10</v>
      </c>
      <c r="BX14" s="77">
        <v>5</v>
      </c>
      <c r="BY14" s="77">
        <f t="shared" si="22"/>
        <v>88</v>
      </c>
      <c r="BZ14" s="78">
        <f t="shared" si="22"/>
        <v>58.32513948545366</v>
      </c>
      <c r="CA14" s="78">
        <f t="shared" si="23"/>
        <v>66.27856759710643</v>
      </c>
      <c r="CB14" s="77">
        <v>21</v>
      </c>
      <c r="CC14" s="9"/>
      <c r="CD14" s="9"/>
      <c r="CE14" s="9"/>
      <c r="CF14" s="9"/>
    </row>
    <row r="15" spans="1:84" ht="18">
      <c r="A15" s="121" t="s">
        <v>8</v>
      </c>
      <c r="B15" s="36">
        <v>82</v>
      </c>
      <c r="C15" s="36">
        <v>113.9</v>
      </c>
      <c r="D15" s="36">
        <f t="shared" si="3"/>
        <v>138.90243902439025</v>
      </c>
      <c r="E15" s="36">
        <v>74.2503259452412</v>
      </c>
      <c r="F15" s="36">
        <v>16</v>
      </c>
      <c r="G15" s="37">
        <v>28</v>
      </c>
      <c r="H15" s="37">
        <f t="shared" si="4"/>
        <v>175</v>
      </c>
      <c r="I15" s="37">
        <v>361</v>
      </c>
      <c r="J15" s="37">
        <v>367.4</v>
      </c>
      <c r="K15" s="36">
        <f t="shared" si="5"/>
        <v>101.77285318559557</v>
      </c>
      <c r="L15" s="36">
        <v>96.10253727439184</v>
      </c>
      <c r="M15" s="37">
        <v>89</v>
      </c>
      <c r="N15" s="37">
        <v>94.1</v>
      </c>
      <c r="O15" s="36">
        <f t="shared" si="6"/>
        <v>105.73033707865167</v>
      </c>
      <c r="P15" s="36">
        <v>14</v>
      </c>
      <c r="Q15" s="36">
        <v>24.4</v>
      </c>
      <c r="R15" s="36">
        <f t="shared" si="7"/>
        <v>174.28571428571428</v>
      </c>
      <c r="S15" s="36">
        <v>109.41704035874437</v>
      </c>
      <c r="T15" s="37">
        <v>4</v>
      </c>
      <c r="U15" s="37">
        <v>5</v>
      </c>
      <c r="V15" s="36">
        <f t="shared" si="8"/>
        <v>125</v>
      </c>
      <c r="W15" s="36">
        <v>13</v>
      </c>
      <c r="X15" s="36">
        <v>22</v>
      </c>
      <c r="Y15" s="36">
        <f t="shared" si="9"/>
        <v>169.23076923076923</v>
      </c>
      <c r="Z15" s="36"/>
      <c r="AA15" s="38">
        <v>3</v>
      </c>
      <c r="AB15" s="36">
        <v>5</v>
      </c>
      <c r="AC15" s="36">
        <f t="shared" si="10"/>
        <v>166.66666666666669</v>
      </c>
      <c r="AD15" s="36">
        <v>75689</v>
      </c>
      <c r="AE15" s="36">
        <v>74787.6</v>
      </c>
      <c r="AF15" s="36">
        <f t="shared" si="11"/>
        <v>98.80907397376106</v>
      </c>
      <c r="AG15" s="36">
        <v>98.3513024759424</v>
      </c>
      <c r="AH15" s="36">
        <v>15320</v>
      </c>
      <c r="AI15" s="36">
        <v>14135</v>
      </c>
      <c r="AJ15" s="36">
        <f t="shared" si="12"/>
        <v>92.26501305483029</v>
      </c>
      <c r="AK15" s="38">
        <v>729</v>
      </c>
      <c r="AL15" s="36">
        <v>569.7</v>
      </c>
      <c r="AM15" s="36">
        <f t="shared" si="13"/>
        <v>78.14814814814815</v>
      </c>
      <c r="AN15" s="36">
        <v>74.13142485361092</v>
      </c>
      <c r="AO15" s="36">
        <v>150</v>
      </c>
      <c r="AP15" s="36">
        <v>122.5</v>
      </c>
      <c r="AQ15" s="36">
        <f t="shared" si="14"/>
        <v>81.66666666666667</v>
      </c>
      <c r="AR15" s="40">
        <v>102.35224933842989</v>
      </c>
      <c r="AS15" s="49">
        <v>102.35224933842989</v>
      </c>
      <c r="AT15" s="41">
        <v>808.5</v>
      </c>
      <c r="AU15" s="41">
        <v>823.8</v>
      </c>
      <c r="AV15" s="42">
        <f t="shared" si="15"/>
        <v>101.89239332096474</v>
      </c>
      <c r="AW15" s="36">
        <v>131.19923554706162</v>
      </c>
      <c r="AX15" s="37">
        <v>141</v>
      </c>
      <c r="AY15" s="37">
        <v>141.1</v>
      </c>
      <c r="AZ15" s="42">
        <f t="shared" si="16"/>
        <v>100.0709219858156</v>
      </c>
      <c r="BA15" s="61">
        <v>11053</v>
      </c>
      <c r="BB15" s="61">
        <v>2492</v>
      </c>
      <c r="BC15" s="61">
        <v>2800</v>
      </c>
      <c r="BD15" s="61">
        <v>112.4</v>
      </c>
      <c r="BE15" s="81">
        <v>20</v>
      </c>
      <c r="BF15" s="82">
        <f t="shared" si="17"/>
        <v>20.378478664192947</v>
      </c>
      <c r="BG15" s="81">
        <v>8</v>
      </c>
      <c r="BH15" s="82">
        <f t="shared" si="18"/>
        <v>13.942857142857143</v>
      </c>
      <c r="BI15" s="77">
        <v>5</v>
      </c>
      <c r="BJ15" s="82">
        <f t="shared" si="0"/>
        <v>6.945121951219512</v>
      </c>
      <c r="BK15" s="77">
        <v>10</v>
      </c>
      <c r="BL15" s="82">
        <f t="shared" si="1"/>
        <v>9.880907397376106</v>
      </c>
      <c r="BM15" s="77">
        <v>10</v>
      </c>
      <c r="BN15" s="82">
        <f t="shared" si="2"/>
        <v>11.24</v>
      </c>
      <c r="BO15" s="77">
        <f t="shared" si="19"/>
        <v>53</v>
      </c>
      <c r="BP15" s="78">
        <f t="shared" si="20"/>
        <v>62.38736515564571</v>
      </c>
      <c r="BQ15" s="78">
        <f t="shared" si="21"/>
        <v>117.71200972763343</v>
      </c>
      <c r="BR15" s="77">
        <v>7</v>
      </c>
      <c r="BS15" s="79">
        <v>15</v>
      </c>
      <c r="BT15" s="77">
        <v>14</v>
      </c>
      <c r="BU15" s="77">
        <v>10</v>
      </c>
      <c r="BV15" s="77">
        <v>8</v>
      </c>
      <c r="BW15" s="77">
        <v>10</v>
      </c>
      <c r="BX15" s="77">
        <v>8</v>
      </c>
      <c r="BY15" s="77">
        <f t="shared" si="22"/>
        <v>88</v>
      </c>
      <c r="BZ15" s="78">
        <f t="shared" si="22"/>
        <v>92.38736515564571</v>
      </c>
      <c r="CA15" s="78">
        <f t="shared" si="23"/>
        <v>104.98564222232467</v>
      </c>
      <c r="CB15" s="77">
        <v>4</v>
      </c>
      <c r="CC15" s="9"/>
      <c r="CD15" s="9"/>
      <c r="CE15" s="9"/>
      <c r="CF15" s="9"/>
    </row>
    <row r="16" spans="1:84" ht="18">
      <c r="A16" s="121" t="s">
        <v>9</v>
      </c>
      <c r="B16" s="36">
        <v>21</v>
      </c>
      <c r="C16" s="36">
        <v>38.3</v>
      </c>
      <c r="D16" s="36">
        <f t="shared" si="3"/>
        <v>182.38095238095238</v>
      </c>
      <c r="E16" s="36">
        <v>77.84552845528454</v>
      </c>
      <c r="F16" s="36">
        <v>6</v>
      </c>
      <c r="G16" s="37">
        <v>6</v>
      </c>
      <c r="H16" s="37">
        <f t="shared" si="4"/>
        <v>100</v>
      </c>
      <c r="I16" s="37">
        <v>10</v>
      </c>
      <c r="J16" s="37">
        <v>16.7</v>
      </c>
      <c r="K16" s="36">
        <f t="shared" si="5"/>
        <v>167</v>
      </c>
      <c r="L16" s="36">
        <v>32.93885601577909</v>
      </c>
      <c r="M16" s="37">
        <v>0</v>
      </c>
      <c r="N16" s="37">
        <v>5</v>
      </c>
      <c r="O16" s="36"/>
      <c r="P16" s="36">
        <v>4</v>
      </c>
      <c r="Q16" s="36">
        <v>4.4</v>
      </c>
      <c r="R16" s="36">
        <f t="shared" si="7"/>
        <v>110.00000000000001</v>
      </c>
      <c r="S16" s="36">
        <v>89.79591836734694</v>
      </c>
      <c r="T16" s="37">
        <v>1</v>
      </c>
      <c r="U16" s="37">
        <v>1.9</v>
      </c>
      <c r="V16" s="36">
        <f t="shared" si="8"/>
        <v>190</v>
      </c>
      <c r="W16" s="36">
        <v>0</v>
      </c>
      <c r="X16" s="36">
        <v>0</v>
      </c>
      <c r="Y16" s="36"/>
      <c r="Z16" s="36"/>
      <c r="AA16" s="38"/>
      <c r="AB16" s="36"/>
      <c r="AC16" s="36"/>
      <c r="AD16" s="36">
        <v>735</v>
      </c>
      <c r="AE16" s="36">
        <v>719.6</v>
      </c>
      <c r="AF16" s="36"/>
      <c r="AG16" s="36">
        <v>93.96560117300827</v>
      </c>
      <c r="AH16" s="36">
        <v>182</v>
      </c>
      <c r="AI16" s="36">
        <v>163.9</v>
      </c>
      <c r="AJ16" s="36">
        <f t="shared" si="12"/>
        <v>90.05494505494505</v>
      </c>
      <c r="AK16" s="38">
        <v>23</v>
      </c>
      <c r="AL16" s="36">
        <v>15.5</v>
      </c>
      <c r="AM16" s="36">
        <f t="shared" si="13"/>
        <v>67.3913043478261</v>
      </c>
      <c r="AN16" s="36">
        <v>77.5</v>
      </c>
      <c r="AO16" s="36">
        <v>2</v>
      </c>
      <c r="AP16" s="36">
        <v>4.5</v>
      </c>
      <c r="AQ16" s="36">
        <f t="shared" si="14"/>
        <v>225</v>
      </c>
      <c r="AR16" s="40">
        <v>100</v>
      </c>
      <c r="AS16" s="49">
        <v>100</v>
      </c>
      <c r="AT16" s="41">
        <v>26</v>
      </c>
      <c r="AU16" s="41">
        <v>26.9</v>
      </c>
      <c r="AV16" s="42">
        <f t="shared" si="15"/>
        <v>103.46153846153845</v>
      </c>
      <c r="AW16" s="36">
        <v>100</v>
      </c>
      <c r="AX16" s="37">
        <v>4.9</v>
      </c>
      <c r="AY16" s="37">
        <v>5</v>
      </c>
      <c r="AZ16" s="42">
        <f t="shared" si="16"/>
        <v>102.04081632653062</v>
      </c>
      <c r="BA16" s="61">
        <v>5089</v>
      </c>
      <c r="BB16" s="61">
        <v>2430</v>
      </c>
      <c r="BC16" s="61">
        <v>2699</v>
      </c>
      <c r="BD16" s="61">
        <v>111.1</v>
      </c>
      <c r="BE16" s="81">
        <v>20</v>
      </c>
      <c r="BF16" s="82">
        <f t="shared" si="17"/>
        <v>20.69230769230769</v>
      </c>
      <c r="BG16" s="81">
        <v>8</v>
      </c>
      <c r="BH16" s="82">
        <f t="shared" si="18"/>
        <v>8.8</v>
      </c>
      <c r="BI16" s="77">
        <v>5</v>
      </c>
      <c r="BJ16" s="82">
        <f t="shared" si="0"/>
        <v>9.119047619047619</v>
      </c>
      <c r="BK16" s="77">
        <v>10</v>
      </c>
      <c r="BL16" s="82">
        <f t="shared" si="1"/>
        <v>0</v>
      </c>
      <c r="BM16" s="77">
        <v>10</v>
      </c>
      <c r="BN16" s="82">
        <f t="shared" si="2"/>
        <v>11.11</v>
      </c>
      <c r="BO16" s="77">
        <f t="shared" si="19"/>
        <v>53</v>
      </c>
      <c r="BP16" s="78">
        <f t="shared" si="20"/>
        <v>49.72135531135531</v>
      </c>
      <c r="BQ16" s="78">
        <f t="shared" si="21"/>
        <v>93.81387794595342</v>
      </c>
      <c r="BR16" s="77">
        <v>4</v>
      </c>
      <c r="BS16" s="79">
        <v>15</v>
      </c>
      <c r="BT16" s="77">
        <v>5</v>
      </c>
      <c r="BU16" s="77">
        <v>10</v>
      </c>
      <c r="BV16" s="77">
        <v>1</v>
      </c>
      <c r="BW16" s="77">
        <v>10</v>
      </c>
      <c r="BX16" s="77">
        <v>5</v>
      </c>
      <c r="BY16" s="77">
        <f t="shared" si="22"/>
        <v>88</v>
      </c>
      <c r="BZ16" s="78">
        <f t="shared" si="22"/>
        <v>60.72135531135531</v>
      </c>
      <c r="CA16" s="82">
        <f t="shared" si="23"/>
        <v>69.00154012654014</v>
      </c>
      <c r="CB16" s="77">
        <v>12</v>
      </c>
      <c r="CC16" s="9"/>
      <c r="CD16" s="9"/>
      <c r="CE16" s="9"/>
      <c r="CF16" s="9"/>
    </row>
    <row r="17" spans="1:84" ht="18">
      <c r="A17" s="121" t="s">
        <v>10</v>
      </c>
      <c r="B17" s="36">
        <v>18</v>
      </c>
      <c r="C17" s="36">
        <v>23.5</v>
      </c>
      <c r="D17" s="36">
        <f t="shared" si="3"/>
        <v>130.55555555555557</v>
      </c>
      <c r="E17" s="36">
        <v>92.51968503937007</v>
      </c>
      <c r="F17" s="36">
        <v>4</v>
      </c>
      <c r="G17" s="37">
        <v>4.8</v>
      </c>
      <c r="H17" s="37">
        <f t="shared" si="4"/>
        <v>120</v>
      </c>
      <c r="I17" s="37">
        <v>0</v>
      </c>
      <c r="J17" s="37">
        <v>0</v>
      </c>
      <c r="K17" s="36"/>
      <c r="L17" s="36"/>
      <c r="M17" s="37"/>
      <c r="N17" s="37"/>
      <c r="O17" s="36"/>
      <c r="P17" s="36">
        <v>5</v>
      </c>
      <c r="Q17" s="36">
        <v>5</v>
      </c>
      <c r="R17" s="36">
        <f t="shared" si="7"/>
        <v>100</v>
      </c>
      <c r="S17" s="36">
        <v>40</v>
      </c>
      <c r="T17" s="37">
        <v>1</v>
      </c>
      <c r="U17" s="37">
        <v>1</v>
      </c>
      <c r="V17" s="36">
        <f t="shared" si="8"/>
        <v>100</v>
      </c>
      <c r="W17" s="36">
        <v>0</v>
      </c>
      <c r="X17" s="36">
        <v>0</v>
      </c>
      <c r="Y17" s="36"/>
      <c r="Z17" s="36"/>
      <c r="AA17" s="38"/>
      <c r="AB17" s="36"/>
      <c r="AC17" s="36"/>
      <c r="AD17" s="36">
        <v>693</v>
      </c>
      <c r="AE17" s="36">
        <v>698.6</v>
      </c>
      <c r="AF17" s="36"/>
      <c r="AG17" s="36">
        <v>87.6501469852565</v>
      </c>
      <c r="AH17" s="36">
        <v>196</v>
      </c>
      <c r="AI17" s="36">
        <v>197.4</v>
      </c>
      <c r="AJ17" s="36">
        <f t="shared" si="12"/>
        <v>100.71428571428571</v>
      </c>
      <c r="AK17" s="38">
        <v>34</v>
      </c>
      <c r="AL17" s="36">
        <v>33</v>
      </c>
      <c r="AM17" s="36">
        <f t="shared" si="13"/>
        <v>97.05882352941177</v>
      </c>
      <c r="AN17" s="36">
        <v>80.68459657701712</v>
      </c>
      <c r="AO17" s="36">
        <v>8</v>
      </c>
      <c r="AP17" s="36">
        <v>8</v>
      </c>
      <c r="AQ17" s="36">
        <f t="shared" si="14"/>
        <v>100</v>
      </c>
      <c r="AR17" s="40">
        <v>100</v>
      </c>
      <c r="AS17" s="49">
        <v>100</v>
      </c>
      <c r="AT17" s="41">
        <v>65.5</v>
      </c>
      <c r="AU17" s="41">
        <v>67.9</v>
      </c>
      <c r="AV17" s="42">
        <f t="shared" si="15"/>
        <v>103.66412213740459</v>
      </c>
      <c r="AW17" s="36">
        <v>140.8713692946058</v>
      </c>
      <c r="AX17" s="37">
        <v>10.1</v>
      </c>
      <c r="AY17" s="37">
        <v>10.2</v>
      </c>
      <c r="AZ17" s="42">
        <f t="shared" si="16"/>
        <v>100.99009900990099</v>
      </c>
      <c r="BA17" s="61">
        <v>1206</v>
      </c>
      <c r="BB17" s="61">
        <v>50</v>
      </c>
      <c r="BC17" s="61">
        <v>50</v>
      </c>
      <c r="BD17" s="61">
        <v>100</v>
      </c>
      <c r="BE17" s="81">
        <v>20</v>
      </c>
      <c r="BF17" s="82">
        <f t="shared" si="17"/>
        <v>20.732824427480917</v>
      </c>
      <c r="BG17" s="81">
        <v>8</v>
      </c>
      <c r="BH17" s="82">
        <f t="shared" si="18"/>
        <v>8</v>
      </c>
      <c r="BI17" s="77">
        <v>5</v>
      </c>
      <c r="BJ17" s="82">
        <f t="shared" si="0"/>
        <v>6.527777777777779</v>
      </c>
      <c r="BK17" s="77">
        <v>10</v>
      </c>
      <c r="BL17" s="82">
        <f t="shared" si="1"/>
        <v>0</v>
      </c>
      <c r="BM17" s="77">
        <v>10</v>
      </c>
      <c r="BN17" s="82">
        <f t="shared" si="2"/>
        <v>10</v>
      </c>
      <c r="BO17" s="77">
        <f t="shared" si="19"/>
        <v>53</v>
      </c>
      <c r="BP17" s="78">
        <f t="shared" si="20"/>
        <v>45.26060220525869</v>
      </c>
      <c r="BQ17" s="78">
        <f t="shared" si="21"/>
        <v>85.3973626514315</v>
      </c>
      <c r="BR17" s="77">
        <v>8</v>
      </c>
      <c r="BS17" s="79">
        <v>15</v>
      </c>
      <c r="BT17" s="77">
        <v>10</v>
      </c>
      <c r="BU17" s="77">
        <v>10</v>
      </c>
      <c r="BV17" s="77">
        <v>1</v>
      </c>
      <c r="BW17" s="77">
        <v>10</v>
      </c>
      <c r="BX17" s="77">
        <v>8</v>
      </c>
      <c r="BY17" s="77">
        <f t="shared" si="22"/>
        <v>88</v>
      </c>
      <c r="BZ17" s="78">
        <f t="shared" si="22"/>
        <v>64.26060220525869</v>
      </c>
      <c r="CA17" s="78">
        <f t="shared" si="23"/>
        <v>73.02341159688488</v>
      </c>
      <c r="CB17" s="77">
        <v>10</v>
      </c>
      <c r="CC17" s="9"/>
      <c r="CD17" s="9"/>
      <c r="CE17" s="9"/>
      <c r="CF17" s="9"/>
    </row>
    <row r="18" spans="1:84" ht="18">
      <c r="A18" s="121" t="s">
        <v>11</v>
      </c>
      <c r="B18" s="36">
        <v>40</v>
      </c>
      <c r="C18" s="36">
        <v>46.4</v>
      </c>
      <c r="D18" s="36">
        <f t="shared" si="3"/>
        <v>115.99999999999999</v>
      </c>
      <c r="E18" s="36">
        <v>57.354758961681085</v>
      </c>
      <c r="F18" s="36">
        <v>13</v>
      </c>
      <c r="G18" s="37">
        <v>15.6</v>
      </c>
      <c r="H18" s="37">
        <f t="shared" si="4"/>
        <v>120</v>
      </c>
      <c r="I18" s="37">
        <v>824</v>
      </c>
      <c r="J18" s="37">
        <v>959</v>
      </c>
      <c r="K18" s="36">
        <f t="shared" si="5"/>
        <v>116.38349514563106</v>
      </c>
      <c r="L18" s="36">
        <v>106.9119286510591</v>
      </c>
      <c r="M18" s="37">
        <v>175</v>
      </c>
      <c r="N18" s="37">
        <v>223.5</v>
      </c>
      <c r="O18" s="36">
        <f t="shared" si="6"/>
        <v>127.71428571428571</v>
      </c>
      <c r="P18" s="36">
        <v>7</v>
      </c>
      <c r="Q18" s="36">
        <v>7.2</v>
      </c>
      <c r="R18" s="36">
        <f t="shared" si="7"/>
        <v>102.85714285714288</v>
      </c>
      <c r="S18" s="36">
        <v>71.28712871287128</v>
      </c>
      <c r="T18" s="37">
        <v>2</v>
      </c>
      <c r="U18" s="37">
        <v>1</v>
      </c>
      <c r="V18" s="36">
        <f t="shared" si="8"/>
        <v>50</v>
      </c>
      <c r="W18" s="36">
        <v>48</v>
      </c>
      <c r="X18" s="36">
        <v>79.2</v>
      </c>
      <c r="Y18" s="36">
        <f t="shared" si="9"/>
        <v>165</v>
      </c>
      <c r="Z18" s="36">
        <v>143.21880650994575</v>
      </c>
      <c r="AA18" s="38">
        <v>15</v>
      </c>
      <c r="AB18" s="36">
        <v>21.6</v>
      </c>
      <c r="AC18" s="36">
        <f t="shared" si="10"/>
        <v>144.00000000000003</v>
      </c>
      <c r="AD18" s="36">
        <v>2181</v>
      </c>
      <c r="AE18" s="36">
        <v>2137</v>
      </c>
      <c r="AF18" s="36">
        <f t="shared" si="11"/>
        <v>97.9825767996332</v>
      </c>
      <c r="AG18" s="36">
        <v>91.52603564942943</v>
      </c>
      <c r="AH18" s="36">
        <v>542</v>
      </c>
      <c r="AI18" s="36">
        <v>490.6</v>
      </c>
      <c r="AJ18" s="36">
        <f t="shared" si="12"/>
        <v>90.51660516605166</v>
      </c>
      <c r="AK18" s="38">
        <v>71</v>
      </c>
      <c r="AL18" s="36">
        <v>77.7</v>
      </c>
      <c r="AM18" s="36">
        <f t="shared" si="13"/>
        <v>109.43661971830987</v>
      </c>
      <c r="AN18" s="36">
        <v>98.35443037974684</v>
      </c>
      <c r="AO18" s="36">
        <v>16</v>
      </c>
      <c r="AP18" s="36">
        <v>17</v>
      </c>
      <c r="AQ18" s="36">
        <f t="shared" si="14"/>
        <v>106.25</v>
      </c>
      <c r="AR18" s="40">
        <v>121.58189259166458</v>
      </c>
      <c r="AS18" s="49">
        <v>121.58189259166458</v>
      </c>
      <c r="AT18" s="41">
        <v>141.6</v>
      </c>
      <c r="AU18" s="41">
        <v>146.5</v>
      </c>
      <c r="AV18" s="42">
        <f t="shared" si="15"/>
        <v>103.46045197740112</v>
      </c>
      <c r="AW18" s="36">
        <v>133.78995433789956</v>
      </c>
      <c r="AX18" s="37">
        <v>31.8</v>
      </c>
      <c r="AY18" s="37">
        <v>31.9</v>
      </c>
      <c r="AZ18" s="42">
        <f t="shared" si="16"/>
        <v>100.31446540880502</v>
      </c>
      <c r="BA18" s="61">
        <v>677</v>
      </c>
      <c r="BB18" s="61">
        <v>82</v>
      </c>
      <c r="BC18" s="61">
        <v>90</v>
      </c>
      <c r="BD18" s="61">
        <v>109.8</v>
      </c>
      <c r="BE18" s="81">
        <v>20</v>
      </c>
      <c r="BF18" s="82">
        <f t="shared" si="17"/>
        <v>20.69209039548022</v>
      </c>
      <c r="BG18" s="81">
        <v>8</v>
      </c>
      <c r="BH18" s="82">
        <f t="shared" si="18"/>
        <v>8.22857142857143</v>
      </c>
      <c r="BI18" s="77">
        <v>5</v>
      </c>
      <c r="BJ18" s="82">
        <f t="shared" si="0"/>
        <v>5.799999999999999</v>
      </c>
      <c r="BK18" s="77">
        <v>10</v>
      </c>
      <c r="BL18" s="82">
        <f t="shared" si="1"/>
        <v>9.798257679963319</v>
      </c>
      <c r="BM18" s="77">
        <v>10</v>
      </c>
      <c r="BN18" s="82">
        <f t="shared" si="2"/>
        <v>10.98</v>
      </c>
      <c r="BO18" s="77">
        <f t="shared" si="19"/>
        <v>53</v>
      </c>
      <c r="BP18" s="78">
        <f t="shared" si="20"/>
        <v>55.498919504014964</v>
      </c>
      <c r="BQ18" s="78">
        <f t="shared" si="21"/>
        <v>104.71494246040561</v>
      </c>
      <c r="BR18" s="77">
        <v>2</v>
      </c>
      <c r="BS18" s="79">
        <v>15</v>
      </c>
      <c r="BT18" s="77">
        <v>12</v>
      </c>
      <c r="BU18" s="77">
        <v>10</v>
      </c>
      <c r="BV18" s="77">
        <v>4</v>
      </c>
      <c r="BW18" s="77">
        <v>10</v>
      </c>
      <c r="BX18" s="77">
        <v>8</v>
      </c>
      <c r="BY18" s="77">
        <f t="shared" si="22"/>
        <v>88</v>
      </c>
      <c r="BZ18" s="78">
        <f t="shared" si="22"/>
        <v>79.49891950401496</v>
      </c>
      <c r="CA18" s="78">
        <f t="shared" si="23"/>
        <v>90.33968125456245</v>
      </c>
      <c r="CB18" s="77">
        <v>3</v>
      </c>
      <c r="CC18" s="9"/>
      <c r="CD18" s="9"/>
      <c r="CE18" s="9"/>
      <c r="CF18" s="9"/>
    </row>
    <row r="19" spans="1:84" ht="18">
      <c r="A19" s="121" t="s">
        <v>12</v>
      </c>
      <c r="B19" s="36">
        <v>31</v>
      </c>
      <c r="C19" s="36">
        <v>36.2</v>
      </c>
      <c r="D19" s="36">
        <f t="shared" si="3"/>
        <v>116.77419354838709</v>
      </c>
      <c r="E19" s="36">
        <v>91.41414141414141</v>
      </c>
      <c r="F19" s="36">
        <v>10</v>
      </c>
      <c r="G19" s="43">
        <v>10.8</v>
      </c>
      <c r="H19" s="37">
        <f t="shared" si="4"/>
        <v>108</v>
      </c>
      <c r="I19" s="37">
        <v>20</v>
      </c>
      <c r="J19" s="37">
        <v>26.9</v>
      </c>
      <c r="K19" s="36">
        <f t="shared" si="5"/>
        <v>134.5</v>
      </c>
      <c r="L19" s="36">
        <v>99.62962962962962</v>
      </c>
      <c r="M19" s="43">
        <v>6</v>
      </c>
      <c r="N19" s="37">
        <v>6.5</v>
      </c>
      <c r="O19" s="36">
        <f t="shared" si="6"/>
        <v>108.33333333333333</v>
      </c>
      <c r="P19" s="36">
        <v>7</v>
      </c>
      <c r="Q19" s="36">
        <v>8.3</v>
      </c>
      <c r="R19" s="36">
        <f t="shared" si="7"/>
        <v>118.57142857142857</v>
      </c>
      <c r="S19" s="36">
        <v>103.75</v>
      </c>
      <c r="T19" s="37">
        <v>2</v>
      </c>
      <c r="U19" s="37">
        <v>2</v>
      </c>
      <c r="V19" s="36">
        <f t="shared" si="8"/>
        <v>100</v>
      </c>
      <c r="W19" s="36">
        <v>1875</v>
      </c>
      <c r="X19" s="36">
        <v>1972.9</v>
      </c>
      <c r="Y19" s="36">
        <f t="shared" si="9"/>
        <v>105.22133333333335</v>
      </c>
      <c r="Z19" s="36">
        <v>104.6131820351026</v>
      </c>
      <c r="AA19" s="44">
        <v>385</v>
      </c>
      <c r="AB19" s="36">
        <v>475.8</v>
      </c>
      <c r="AC19" s="36">
        <f t="shared" si="10"/>
        <v>123.5844155844156</v>
      </c>
      <c r="AD19" s="36">
        <v>3337</v>
      </c>
      <c r="AE19" s="36">
        <v>3268.4</v>
      </c>
      <c r="AF19" s="36">
        <f t="shared" si="11"/>
        <v>97.9442613125562</v>
      </c>
      <c r="AG19" s="36">
        <v>98.07247851423855</v>
      </c>
      <c r="AH19" s="36">
        <v>800</v>
      </c>
      <c r="AI19" s="36">
        <v>720.2</v>
      </c>
      <c r="AJ19" s="36">
        <f t="shared" si="12"/>
        <v>90.025</v>
      </c>
      <c r="AK19" s="44">
        <v>49</v>
      </c>
      <c r="AL19" s="36">
        <v>117.5</v>
      </c>
      <c r="AM19" s="36">
        <f t="shared" si="13"/>
        <v>239.79591836734696</v>
      </c>
      <c r="AN19" s="36">
        <v>179.38931297709922</v>
      </c>
      <c r="AO19" s="36">
        <v>12</v>
      </c>
      <c r="AP19" s="36">
        <v>31</v>
      </c>
      <c r="AQ19" s="36">
        <f t="shared" si="14"/>
        <v>258.33333333333337</v>
      </c>
      <c r="AR19" s="40">
        <v>89.38925721991235</v>
      </c>
      <c r="AS19" s="49"/>
      <c r="AT19" s="41">
        <v>261.2</v>
      </c>
      <c r="AU19" s="41">
        <v>273</v>
      </c>
      <c r="AV19" s="42">
        <f t="shared" si="15"/>
        <v>104.51761102603369</v>
      </c>
      <c r="AW19" s="36">
        <v>135.82089552238804</v>
      </c>
      <c r="AX19" s="37">
        <v>42.7</v>
      </c>
      <c r="AY19" s="37">
        <v>42.8</v>
      </c>
      <c r="AZ19" s="42">
        <f t="shared" si="16"/>
        <v>100.2341920374707</v>
      </c>
      <c r="BA19" s="61">
        <v>1320</v>
      </c>
      <c r="BB19" s="61">
        <v>645</v>
      </c>
      <c r="BC19" s="61">
        <v>710</v>
      </c>
      <c r="BD19" s="61">
        <v>110.1</v>
      </c>
      <c r="BE19" s="81">
        <v>20</v>
      </c>
      <c r="BF19" s="82">
        <f t="shared" si="17"/>
        <v>20.903522205206738</v>
      </c>
      <c r="BG19" s="81">
        <v>8</v>
      </c>
      <c r="BH19" s="82">
        <f t="shared" si="18"/>
        <v>9.485714285714286</v>
      </c>
      <c r="BI19" s="77">
        <v>5</v>
      </c>
      <c r="BJ19" s="82">
        <f t="shared" si="0"/>
        <v>5.838709677419355</v>
      </c>
      <c r="BK19" s="77">
        <v>10</v>
      </c>
      <c r="BL19" s="82">
        <f t="shared" si="1"/>
        <v>9.79442613125562</v>
      </c>
      <c r="BM19" s="77">
        <v>10</v>
      </c>
      <c r="BN19" s="82">
        <f t="shared" si="2"/>
        <v>11.01</v>
      </c>
      <c r="BO19" s="77">
        <f t="shared" si="19"/>
        <v>53</v>
      </c>
      <c r="BP19" s="78">
        <f t="shared" si="20"/>
        <v>57.03237229959599</v>
      </c>
      <c r="BQ19" s="78">
        <f t="shared" si="21"/>
        <v>107.60824962187922</v>
      </c>
      <c r="BR19" s="77">
        <v>9</v>
      </c>
      <c r="BS19" s="79">
        <v>15</v>
      </c>
      <c r="BT19" s="77">
        <v>13</v>
      </c>
      <c r="BU19" s="77">
        <v>10</v>
      </c>
      <c r="BV19" s="77">
        <v>3</v>
      </c>
      <c r="BW19" s="77">
        <v>10</v>
      </c>
      <c r="BX19" s="77">
        <v>10</v>
      </c>
      <c r="BY19" s="77">
        <f t="shared" si="22"/>
        <v>88</v>
      </c>
      <c r="BZ19" s="78">
        <f t="shared" si="22"/>
        <v>83.03237229959599</v>
      </c>
      <c r="CA19" s="82">
        <f t="shared" si="23"/>
        <v>94.35496852226817</v>
      </c>
      <c r="CB19" s="77">
        <v>6</v>
      </c>
      <c r="CC19" s="9"/>
      <c r="CD19" s="9"/>
      <c r="CE19" s="9"/>
      <c r="CF19" s="9"/>
    </row>
    <row r="20" spans="1:84" ht="18">
      <c r="A20" s="121" t="s">
        <v>13</v>
      </c>
      <c r="B20" s="36">
        <v>40</v>
      </c>
      <c r="C20" s="36">
        <v>53.9</v>
      </c>
      <c r="D20" s="36">
        <f t="shared" si="3"/>
        <v>134.75</v>
      </c>
      <c r="E20" s="36">
        <v>63.71158392434989</v>
      </c>
      <c r="F20" s="36">
        <v>9</v>
      </c>
      <c r="G20" s="37">
        <v>16</v>
      </c>
      <c r="H20" s="37">
        <f t="shared" si="4"/>
        <v>177.77777777777777</v>
      </c>
      <c r="I20" s="37">
        <v>0</v>
      </c>
      <c r="J20" s="37">
        <v>0</v>
      </c>
      <c r="K20" s="36"/>
      <c r="L20" s="36"/>
      <c r="M20" s="37"/>
      <c r="N20" s="37"/>
      <c r="O20" s="36"/>
      <c r="P20" s="36">
        <v>9</v>
      </c>
      <c r="Q20" s="36">
        <v>11.4</v>
      </c>
      <c r="R20" s="36">
        <f t="shared" si="7"/>
        <v>126.66666666666666</v>
      </c>
      <c r="S20" s="36">
        <v>89.0625</v>
      </c>
      <c r="T20" s="37">
        <v>2</v>
      </c>
      <c r="U20" s="37">
        <v>2.1</v>
      </c>
      <c r="V20" s="36">
        <f t="shared" si="8"/>
        <v>105</v>
      </c>
      <c r="W20" s="36">
        <v>0</v>
      </c>
      <c r="X20" s="36">
        <v>0</v>
      </c>
      <c r="Y20" s="36"/>
      <c r="Z20" s="36"/>
      <c r="AA20" s="38"/>
      <c r="AB20" s="36"/>
      <c r="AC20" s="36"/>
      <c r="AD20" s="36">
        <v>1634</v>
      </c>
      <c r="AE20" s="36">
        <v>1628.6</v>
      </c>
      <c r="AF20" s="36"/>
      <c r="AG20" s="36">
        <v>98.11827038708303</v>
      </c>
      <c r="AH20" s="36">
        <v>432</v>
      </c>
      <c r="AI20" s="36">
        <v>417</v>
      </c>
      <c r="AJ20" s="36">
        <f t="shared" si="12"/>
        <v>96.52777777777779</v>
      </c>
      <c r="AK20" s="38">
        <v>58</v>
      </c>
      <c r="AL20" s="36">
        <v>38.8</v>
      </c>
      <c r="AM20" s="36">
        <f t="shared" si="13"/>
        <v>66.89655172413794</v>
      </c>
      <c r="AN20" s="36">
        <v>64.02640264026402</v>
      </c>
      <c r="AO20" s="36">
        <v>13</v>
      </c>
      <c r="AP20" s="36">
        <v>11</v>
      </c>
      <c r="AQ20" s="36">
        <f t="shared" si="14"/>
        <v>84.61538461538461</v>
      </c>
      <c r="AR20" s="40">
        <v>100</v>
      </c>
      <c r="AS20" s="49">
        <v>100</v>
      </c>
      <c r="AT20" s="41">
        <v>112.9</v>
      </c>
      <c r="AU20" s="41">
        <v>116.9</v>
      </c>
      <c r="AV20" s="42">
        <f t="shared" si="15"/>
        <v>103.54295837023915</v>
      </c>
      <c r="AW20" s="36">
        <v>113.16553727008713</v>
      </c>
      <c r="AX20" s="37">
        <v>24.3</v>
      </c>
      <c r="AY20" s="37">
        <v>24.4</v>
      </c>
      <c r="AZ20" s="42">
        <f t="shared" si="16"/>
        <v>100.41152263374484</v>
      </c>
      <c r="BA20" s="61">
        <v>873</v>
      </c>
      <c r="BB20" s="61">
        <v>291</v>
      </c>
      <c r="BC20" s="61">
        <v>320</v>
      </c>
      <c r="BD20" s="61">
        <v>110</v>
      </c>
      <c r="BE20" s="81">
        <v>20</v>
      </c>
      <c r="BF20" s="82">
        <f t="shared" si="17"/>
        <v>20.70859167404783</v>
      </c>
      <c r="BG20" s="81">
        <v>8</v>
      </c>
      <c r="BH20" s="82">
        <f t="shared" si="18"/>
        <v>10.133333333333333</v>
      </c>
      <c r="BI20" s="77">
        <v>5</v>
      </c>
      <c r="BJ20" s="82">
        <f t="shared" si="0"/>
        <v>6.7375</v>
      </c>
      <c r="BK20" s="77">
        <v>10</v>
      </c>
      <c r="BL20" s="82">
        <f t="shared" si="1"/>
        <v>0</v>
      </c>
      <c r="BM20" s="77">
        <v>10</v>
      </c>
      <c r="BN20" s="82">
        <f t="shared" si="2"/>
        <v>11</v>
      </c>
      <c r="BO20" s="77">
        <f t="shared" si="19"/>
        <v>53</v>
      </c>
      <c r="BP20" s="78">
        <f t="shared" si="20"/>
        <v>48.57942500738116</v>
      </c>
      <c r="BQ20" s="78">
        <f t="shared" si="21"/>
        <v>91.65929246675691</v>
      </c>
      <c r="BR20" s="77">
        <v>5</v>
      </c>
      <c r="BS20" s="79">
        <v>15</v>
      </c>
      <c r="BT20" s="77">
        <v>5</v>
      </c>
      <c r="BU20" s="77">
        <v>10</v>
      </c>
      <c r="BV20" s="77">
        <v>1</v>
      </c>
      <c r="BW20" s="77">
        <v>10</v>
      </c>
      <c r="BX20" s="77">
        <v>6</v>
      </c>
      <c r="BY20" s="77">
        <f t="shared" si="22"/>
        <v>88</v>
      </c>
      <c r="BZ20" s="78">
        <f t="shared" si="22"/>
        <v>60.57942500738116</v>
      </c>
      <c r="CA20" s="82">
        <f t="shared" si="23"/>
        <v>68.84025569020586</v>
      </c>
      <c r="CB20" s="77">
        <v>13</v>
      </c>
      <c r="CC20" s="9"/>
      <c r="CD20" s="9"/>
      <c r="CE20" s="9"/>
      <c r="CF20" s="9"/>
    </row>
    <row r="21" spans="1:84" ht="18">
      <c r="A21" s="121" t="s">
        <v>14</v>
      </c>
      <c r="B21" s="36">
        <v>4</v>
      </c>
      <c r="C21" s="36">
        <v>7.7</v>
      </c>
      <c r="D21" s="36">
        <f t="shared" si="3"/>
        <v>192.5</v>
      </c>
      <c r="E21" s="36">
        <v>132.75862068965517</v>
      </c>
      <c r="F21" s="46">
        <v>1</v>
      </c>
      <c r="G21" s="37">
        <v>1</v>
      </c>
      <c r="H21" s="37">
        <f t="shared" si="4"/>
        <v>100</v>
      </c>
      <c r="I21" s="37">
        <v>0</v>
      </c>
      <c r="J21" s="37">
        <v>0</v>
      </c>
      <c r="K21" s="36"/>
      <c r="L21" s="36"/>
      <c r="M21" s="37"/>
      <c r="N21" s="37"/>
      <c r="O21" s="36"/>
      <c r="P21" s="36">
        <v>5</v>
      </c>
      <c r="Q21" s="36">
        <v>5.2</v>
      </c>
      <c r="R21" s="36">
        <f t="shared" si="7"/>
        <v>104</v>
      </c>
      <c r="S21" s="36">
        <v>120.93023255813955</v>
      </c>
      <c r="T21" s="37">
        <v>1</v>
      </c>
      <c r="U21" s="37">
        <v>0.5</v>
      </c>
      <c r="V21" s="36">
        <f t="shared" si="8"/>
        <v>50</v>
      </c>
      <c r="W21" s="36">
        <v>0</v>
      </c>
      <c r="X21" s="36">
        <v>0</v>
      </c>
      <c r="Y21" s="36"/>
      <c r="Z21" s="36"/>
      <c r="AA21" s="38"/>
      <c r="AB21" s="36"/>
      <c r="AC21" s="36"/>
      <c r="AD21" s="36">
        <v>475</v>
      </c>
      <c r="AE21" s="36">
        <v>481.2</v>
      </c>
      <c r="AF21" s="36"/>
      <c r="AG21" s="36">
        <v>95.21617098259881</v>
      </c>
      <c r="AH21" s="36">
        <v>114</v>
      </c>
      <c r="AI21" s="36">
        <v>117.5</v>
      </c>
      <c r="AJ21" s="36">
        <f t="shared" si="12"/>
        <v>103.0701754385965</v>
      </c>
      <c r="AK21" s="38">
        <v>26</v>
      </c>
      <c r="AL21" s="36">
        <v>13</v>
      </c>
      <c r="AM21" s="36">
        <f t="shared" si="13"/>
        <v>50</v>
      </c>
      <c r="AN21" s="36">
        <v>39.39393939393939</v>
      </c>
      <c r="AO21" s="36">
        <v>6</v>
      </c>
      <c r="AP21" s="36">
        <v>2</v>
      </c>
      <c r="AQ21" s="36">
        <f t="shared" si="14"/>
        <v>33.33333333333333</v>
      </c>
      <c r="AR21" s="40">
        <v>100</v>
      </c>
      <c r="AS21" s="49">
        <v>100</v>
      </c>
      <c r="AT21" s="41">
        <v>35.8</v>
      </c>
      <c r="AU21" s="41">
        <v>37.5</v>
      </c>
      <c r="AV21" s="42">
        <f t="shared" si="15"/>
        <v>104.74860335195531</v>
      </c>
      <c r="AW21" s="36">
        <v>155.60165975103732</v>
      </c>
      <c r="AX21" s="37">
        <v>5.3</v>
      </c>
      <c r="AY21" s="37">
        <v>5.4</v>
      </c>
      <c r="AZ21" s="42">
        <f t="shared" si="16"/>
        <v>101.88679245283019</v>
      </c>
      <c r="BA21" s="61">
        <v>318</v>
      </c>
      <c r="BB21" s="61">
        <v>0</v>
      </c>
      <c r="BC21" s="61">
        <v>0</v>
      </c>
      <c r="BD21" s="61"/>
      <c r="BE21" s="81">
        <v>20</v>
      </c>
      <c r="BF21" s="82">
        <f t="shared" si="17"/>
        <v>20.949720670391063</v>
      </c>
      <c r="BG21" s="81">
        <v>8</v>
      </c>
      <c r="BH21" s="82">
        <f t="shared" si="18"/>
        <v>8.32</v>
      </c>
      <c r="BI21" s="77">
        <v>5</v>
      </c>
      <c r="BJ21" s="82">
        <f t="shared" si="0"/>
        <v>9.625</v>
      </c>
      <c r="BK21" s="77">
        <v>10</v>
      </c>
      <c r="BL21" s="82">
        <f t="shared" si="1"/>
        <v>0</v>
      </c>
      <c r="BM21" s="77">
        <v>10</v>
      </c>
      <c r="BN21" s="82">
        <f t="shared" si="2"/>
        <v>0</v>
      </c>
      <c r="BO21" s="77">
        <f t="shared" si="19"/>
        <v>53</v>
      </c>
      <c r="BP21" s="78">
        <f t="shared" si="20"/>
        <v>38.89472067039107</v>
      </c>
      <c r="BQ21" s="78">
        <f t="shared" si="21"/>
        <v>73.3862654158322</v>
      </c>
      <c r="BR21" s="77">
        <v>18</v>
      </c>
      <c r="BS21" s="79">
        <v>15</v>
      </c>
      <c r="BT21" s="77">
        <v>10</v>
      </c>
      <c r="BU21" s="77">
        <v>10</v>
      </c>
      <c r="BV21" s="77">
        <v>2</v>
      </c>
      <c r="BW21" s="77">
        <v>10</v>
      </c>
      <c r="BX21" s="77">
        <v>7</v>
      </c>
      <c r="BY21" s="77">
        <f t="shared" si="22"/>
        <v>88</v>
      </c>
      <c r="BZ21" s="78">
        <f t="shared" si="22"/>
        <v>57.89472067039107</v>
      </c>
      <c r="CA21" s="78">
        <f t="shared" si="23"/>
        <v>65.78945530726259</v>
      </c>
      <c r="CB21" s="77">
        <v>18</v>
      </c>
      <c r="CC21" s="9"/>
      <c r="CD21" s="9"/>
      <c r="CE21" s="9"/>
      <c r="CF21" s="9"/>
    </row>
    <row r="22" spans="1:84" ht="18">
      <c r="A22" s="121" t="s">
        <v>15</v>
      </c>
      <c r="B22" s="36">
        <v>97</v>
      </c>
      <c r="C22" s="36">
        <v>155.9</v>
      </c>
      <c r="D22" s="36">
        <f t="shared" si="3"/>
        <v>160.7216494845361</v>
      </c>
      <c r="E22" s="36">
        <v>130.78859060402687</v>
      </c>
      <c r="F22" s="36">
        <v>21</v>
      </c>
      <c r="G22" s="37">
        <v>41.2</v>
      </c>
      <c r="H22" s="37">
        <f t="shared" si="4"/>
        <v>196.1904761904762</v>
      </c>
      <c r="I22" s="37">
        <v>1210</v>
      </c>
      <c r="J22" s="37">
        <v>1279.5</v>
      </c>
      <c r="K22" s="36">
        <f t="shared" si="5"/>
        <v>105.74380165289257</v>
      </c>
      <c r="L22" s="36">
        <v>91.95774040534712</v>
      </c>
      <c r="M22" s="37">
        <v>326</v>
      </c>
      <c r="N22" s="36">
        <v>293.5</v>
      </c>
      <c r="O22" s="36">
        <f t="shared" si="6"/>
        <v>90.03067484662577</v>
      </c>
      <c r="P22" s="36">
        <v>16</v>
      </c>
      <c r="Q22" s="36">
        <v>17.9</v>
      </c>
      <c r="R22" s="36">
        <f t="shared" si="7"/>
        <v>111.87499999999999</v>
      </c>
      <c r="S22" s="36">
        <v>86.47342995169082</v>
      </c>
      <c r="T22" s="37">
        <v>5</v>
      </c>
      <c r="U22" s="37">
        <v>6.4</v>
      </c>
      <c r="V22" s="36">
        <f t="shared" si="8"/>
        <v>128</v>
      </c>
      <c r="W22" s="36">
        <v>133</v>
      </c>
      <c r="X22" s="36">
        <v>80.5</v>
      </c>
      <c r="Y22" s="36">
        <f t="shared" si="9"/>
        <v>60.526315789473685</v>
      </c>
      <c r="Z22" s="36">
        <v>75.09328358208955</v>
      </c>
      <c r="AA22" s="38">
        <v>31</v>
      </c>
      <c r="AB22" s="36">
        <v>23.5</v>
      </c>
      <c r="AC22" s="36">
        <f t="shared" si="10"/>
        <v>75.80645161290323</v>
      </c>
      <c r="AD22" s="36">
        <v>6612</v>
      </c>
      <c r="AE22" s="36">
        <v>6750.4</v>
      </c>
      <c r="AF22" s="36">
        <f t="shared" si="11"/>
        <v>102.0931639443436</v>
      </c>
      <c r="AG22" s="36">
        <v>104.3277507600885</v>
      </c>
      <c r="AH22" s="36">
        <v>1464</v>
      </c>
      <c r="AI22" s="36">
        <v>1564.9</v>
      </c>
      <c r="AJ22" s="36">
        <f t="shared" si="12"/>
        <v>106.89207650273225</v>
      </c>
      <c r="AK22" s="38">
        <v>316</v>
      </c>
      <c r="AL22" s="36">
        <v>233.6</v>
      </c>
      <c r="AM22" s="36">
        <f t="shared" si="13"/>
        <v>73.92405063291139</v>
      </c>
      <c r="AN22" s="36">
        <v>175.24381095273816</v>
      </c>
      <c r="AO22" s="36">
        <v>67</v>
      </c>
      <c r="AP22" s="36">
        <v>44</v>
      </c>
      <c r="AQ22" s="36">
        <f t="shared" si="14"/>
        <v>65.67164179104478</v>
      </c>
      <c r="AR22" s="40">
        <v>100.76029264094106</v>
      </c>
      <c r="AS22" s="49">
        <v>100.76029264094106</v>
      </c>
      <c r="AT22" s="41">
        <v>348.1</v>
      </c>
      <c r="AU22" s="41">
        <v>362.6</v>
      </c>
      <c r="AV22" s="42">
        <f t="shared" si="15"/>
        <v>104.16546969261707</v>
      </c>
      <c r="AW22" s="36">
        <v>131.1866859623734</v>
      </c>
      <c r="AX22" s="37">
        <v>67.7</v>
      </c>
      <c r="AY22" s="37">
        <v>67.8</v>
      </c>
      <c r="AZ22" s="42">
        <f t="shared" si="16"/>
        <v>100.1477104874446</v>
      </c>
      <c r="BA22" s="61">
        <v>7301</v>
      </c>
      <c r="BB22" s="61">
        <v>1150</v>
      </c>
      <c r="BC22" s="61">
        <v>1215</v>
      </c>
      <c r="BD22" s="61">
        <v>105.7</v>
      </c>
      <c r="BE22" s="81">
        <v>20</v>
      </c>
      <c r="BF22" s="82">
        <f t="shared" si="17"/>
        <v>20.83309393852341</v>
      </c>
      <c r="BG22" s="81">
        <v>8</v>
      </c>
      <c r="BH22" s="82">
        <f t="shared" si="18"/>
        <v>8.95</v>
      </c>
      <c r="BI22" s="77">
        <v>5</v>
      </c>
      <c r="BJ22" s="82">
        <f t="shared" si="0"/>
        <v>8.036082474226806</v>
      </c>
      <c r="BK22" s="77">
        <v>10</v>
      </c>
      <c r="BL22" s="82">
        <f t="shared" si="1"/>
        <v>10.20931639443436</v>
      </c>
      <c r="BM22" s="77">
        <v>10</v>
      </c>
      <c r="BN22" s="82">
        <f t="shared" si="2"/>
        <v>10.57</v>
      </c>
      <c r="BO22" s="77">
        <f t="shared" si="19"/>
        <v>53</v>
      </c>
      <c r="BP22" s="78">
        <f t="shared" si="20"/>
        <v>58.59849280718458</v>
      </c>
      <c r="BQ22" s="78">
        <f t="shared" si="21"/>
        <v>110.56319397581996</v>
      </c>
      <c r="BR22" s="77">
        <v>16</v>
      </c>
      <c r="BS22" s="79">
        <v>15</v>
      </c>
      <c r="BT22" s="77">
        <v>14</v>
      </c>
      <c r="BU22" s="77">
        <v>10</v>
      </c>
      <c r="BV22" s="77">
        <v>9</v>
      </c>
      <c r="BW22" s="77">
        <v>10</v>
      </c>
      <c r="BX22" s="77">
        <v>8</v>
      </c>
      <c r="BY22" s="77">
        <f t="shared" si="22"/>
        <v>88</v>
      </c>
      <c r="BZ22" s="78">
        <f t="shared" si="22"/>
        <v>89.59849280718458</v>
      </c>
      <c r="CA22" s="78">
        <f t="shared" si="23"/>
        <v>101.81646909907339</v>
      </c>
      <c r="CB22" s="77">
        <v>7</v>
      </c>
      <c r="CC22" s="9"/>
      <c r="CD22" s="9"/>
      <c r="CE22" s="9"/>
      <c r="CF22" s="9"/>
    </row>
    <row r="23" spans="1:84" ht="18">
      <c r="A23" s="121" t="s">
        <v>16</v>
      </c>
      <c r="B23" s="36">
        <v>53</v>
      </c>
      <c r="C23" s="36">
        <v>112.4</v>
      </c>
      <c r="D23" s="36">
        <f t="shared" si="3"/>
        <v>212.0754716981132</v>
      </c>
      <c r="E23" s="36">
        <v>115.28205128205128</v>
      </c>
      <c r="F23" s="36">
        <v>12</v>
      </c>
      <c r="G23" s="37">
        <v>32.1</v>
      </c>
      <c r="H23" s="37">
        <f t="shared" si="4"/>
        <v>267.5</v>
      </c>
      <c r="I23" s="37">
        <v>0</v>
      </c>
      <c r="J23" s="37">
        <v>0</v>
      </c>
      <c r="K23" s="36"/>
      <c r="L23" s="36"/>
      <c r="M23" s="37"/>
      <c r="N23" s="37"/>
      <c r="O23" s="36"/>
      <c r="P23" s="36">
        <v>8</v>
      </c>
      <c r="Q23" s="36">
        <v>8</v>
      </c>
      <c r="R23" s="36">
        <f t="shared" si="7"/>
        <v>100</v>
      </c>
      <c r="S23" s="36">
        <v>47.61904761904761</v>
      </c>
      <c r="T23" s="37">
        <v>2</v>
      </c>
      <c r="U23" s="37">
        <v>2</v>
      </c>
      <c r="V23" s="36">
        <f t="shared" si="8"/>
        <v>100</v>
      </c>
      <c r="W23" s="36">
        <v>0</v>
      </c>
      <c r="X23" s="36">
        <v>0</v>
      </c>
      <c r="Y23" s="36"/>
      <c r="Z23" s="36"/>
      <c r="AA23" s="38"/>
      <c r="AB23" s="36"/>
      <c r="AC23" s="36"/>
      <c r="AD23" s="36">
        <v>1426</v>
      </c>
      <c r="AE23" s="36">
        <v>1457.2</v>
      </c>
      <c r="AF23" s="36"/>
      <c r="AG23" s="36">
        <v>94.08323378149545</v>
      </c>
      <c r="AH23" s="36">
        <v>330</v>
      </c>
      <c r="AI23" s="36">
        <v>352.5</v>
      </c>
      <c r="AJ23" s="36">
        <f t="shared" si="12"/>
        <v>106.81818181818181</v>
      </c>
      <c r="AK23" s="38">
        <v>39</v>
      </c>
      <c r="AL23" s="36">
        <v>86</v>
      </c>
      <c r="AM23" s="36">
        <f t="shared" si="13"/>
        <v>220.51282051282053</v>
      </c>
      <c r="AN23" s="36">
        <v>277.4193548387097</v>
      </c>
      <c r="AO23" s="36">
        <v>9</v>
      </c>
      <c r="AP23" s="36">
        <v>20</v>
      </c>
      <c r="AQ23" s="36">
        <f t="shared" si="14"/>
        <v>222.22222222222223</v>
      </c>
      <c r="AR23" s="40">
        <v>100.34334763948497</v>
      </c>
      <c r="AS23" s="49">
        <v>100.34334763948497</v>
      </c>
      <c r="AT23" s="41">
        <v>32.1</v>
      </c>
      <c r="AU23" s="41">
        <v>33.5</v>
      </c>
      <c r="AV23" s="42">
        <f t="shared" si="15"/>
        <v>104.3613707165109</v>
      </c>
      <c r="AW23" s="36">
        <v>113.94557823129252</v>
      </c>
      <c r="AX23" s="37">
        <v>7.8</v>
      </c>
      <c r="AY23" s="37">
        <v>7.9</v>
      </c>
      <c r="AZ23" s="42">
        <f t="shared" si="16"/>
        <v>101.2820512820513</v>
      </c>
      <c r="BA23" s="61">
        <v>1643</v>
      </c>
      <c r="BB23" s="61">
        <v>427</v>
      </c>
      <c r="BC23" s="61">
        <v>470</v>
      </c>
      <c r="BD23" s="61">
        <v>110.1</v>
      </c>
      <c r="BE23" s="81">
        <v>20</v>
      </c>
      <c r="BF23" s="82">
        <f t="shared" si="17"/>
        <v>20.872274143302178</v>
      </c>
      <c r="BG23" s="81">
        <v>8</v>
      </c>
      <c r="BH23" s="82">
        <f t="shared" si="18"/>
        <v>8</v>
      </c>
      <c r="BI23" s="77">
        <v>5</v>
      </c>
      <c r="BJ23" s="82">
        <f t="shared" si="0"/>
        <v>10.60377358490566</v>
      </c>
      <c r="BK23" s="77">
        <v>10</v>
      </c>
      <c r="BL23" s="82">
        <f t="shared" si="1"/>
        <v>0</v>
      </c>
      <c r="BM23" s="77">
        <v>10</v>
      </c>
      <c r="BN23" s="82">
        <f t="shared" si="2"/>
        <v>11.01</v>
      </c>
      <c r="BO23" s="77">
        <f t="shared" si="19"/>
        <v>53</v>
      </c>
      <c r="BP23" s="78">
        <f t="shared" si="20"/>
        <v>50.486047728207836</v>
      </c>
      <c r="BQ23" s="78">
        <f t="shared" si="21"/>
        <v>95.25669382680724</v>
      </c>
      <c r="BR23" s="77">
        <v>12</v>
      </c>
      <c r="BS23" s="79">
        <v>15</v>
      </c>
      <c r="BT23" s="77">
        <v>5</v>
      </c>
      <c r="BU23" s="77">
        <v>10</v>
      </c>
      <c r="BV23" s="77">
        <v>8</v>
      </c>
      <c r="BW23" s="77">
        <v>10</v>
      </c>
      <c r="BX23" s="77">
        <v>5</v>
      </c>
      <c r="BY23" s="77">
        <f t="shared" si="22"/>
        <v>88</v>
      </c>
      <c r="BZ23" s="78">
        <f t="shared" si="22"/>
        <v>68.48604772820784</v>
      </c>
      <c r="CA23" s="78">
        <f t="shared" si="23"/>
        <v>77.82505423659981</v>
      </c>
      <c r="CB23" s="77">
        <v>11</v>
      </c>
      <c r="CC23" s="9"/>
      <c r="CD23" s="9"/>
      <c r="CE23" s="9"/>
      <c r="CF23" s="9"/>
    </row>
    <row r="24" spans="1:84" ht="18">
      <c r="A24" s="121" t="s">
        <v>17</v>
      </c>
      <c r="B24" s="36">
        <v>21</v>
      </c>
      <c r="C24" s="36">
        <v>27</v>
      </c>
      <c r="D24" s="36">
        <f t="shared" si="3"/>
        <v>128.57142857142858</v>
      </c>
      <c r="E24" s="36">
        <v>83.33333333333334</v>
      </c>
      <c r="F24" s="36">
        <v>4</v>
      </c>
      <c r="G24" s="37">
        <v>5.4</v>
      </c>
      <c r="H24" s="37">
        <f t="shared" si="4"/>
        <v>135</v>
      </c>
      <c r="I24" s="37">
        <v>435</v>
      </c>
      <c r="J24" s="37">
        <v>434.8</v>
      </c>
      <c r="K24" s="36">
        <f t="shared" si="5"/>
        <v>99.95402298850576</v>
      </c>
      <c r="L24" s="36">
        <v>101.11627906976743</v>
      </c>
      <c r="M24" s="37">
        <v>126</v>
      </c>
      <c r="N24" s="37">
        <v>116.5</v>
      </c>
      <c r="O24" s="36">
        <f t="shared" si="6"/>
        <v>92.46031746031747</v>
      </c>
      <c r="P24" s="36">
        <v>9</v>
      </c>
      <c r="Q24" s="36">
        <v>9.7</v>
      </c>
      <c r="R24" s="36">
        <f t="shared" si="7"/>
        <v>107.77777777777777</v>
      </c>
      <c r="S24" s="36">
        <v>91.50943396226415</v>
      </c>
      <c r="T24" s="37">
        <v>2</v>
      </c>
      <c r="U24" s="37">
        <v>2.5</v>
      </c>
      <c r="V24" s="36">
        <f t="shared" si="8"/>
        <v>125</v>
      </c>
      <c r="W24" s="36">
        <v>28</v>
      </c>
      <c r="X24" s="36">
        <v>15.1</v>
      </c>
      <c r="Y24" s="36">
        <f t="shared" si="9"/>
        <v>53.92857142857142</v>
      </c>
      <c r="Z24" s="36">
        <v>71.56398104265404</v>
      </c>
      <c r="AA24" s="44">
        <v>6</v>
      </c>
      <c r="AB24" s="36">
        <v>0</v>
      </c>
      <c r="AC24" s="36">
        <f t="shared" si="10"/>
        <v>0</v>
      </c>
      <c r="AD24" s="36">
        <v>2504</v>
      </c>
      <c r="AE24" s="36">
        <v>2483.4</v>
      </c>
      <c r="AF24" s="36">
        <f t="shared" si="11"/>
        <v>99.17731629392972</v>
      </c>
      <c r="AG24" s="36">
        <v>91.37283478778178</v>
      </c>
      <c r="AH24" s="36">
        <v>659</v>
      </c>
      <c r="AI24" s="36">
        <v>627.6</v>
      </c>
      <c r="AJ24" s="36">
        <f t="shared" si="12"/>
        <v>95.2352048558422</v>
      </c>
      <c r="AK24" s="44">
        <v>46</v>
      </c>
      <c r="AL24" s="36">
        <v>52.9</v>
      </c>
      <c r="AM24" s="36">
        <f t="shared" si="13"/>
        <v>114.99999999999999</v>
      </c>
      <c r="AN24" s="36">
        <v>107.9591836734694</v>
      </c>
      <c r="AO24" s="36">
        <v>11</v>
      </c>
      <c r="AP24" s="36">
        <v>18</v>
      </c>
      <c r="AQ24" s="36">
        <f t="shared" si="14"/>
        <v>163.63636363636365</v>
      </c>
      <c r="AR24" s="40">
        <v>99.91768794585695</v>
      </c>
      <c r="AS24" s="49">
        <v>99.91768794585695</v>
      </c>
      <c r="AT24" s="41">
        <v>212.1</v>
      </c>
      <c r="AU24" s="41">
        <v>220.3</v>
      </c>
      <c r="AV24" s="42">
        <f t="shared" si="15"/>
        <v>103.86610089580388</v>
      </c>
      <c r="AW24" s="36">
        <v>115.94736842105264</v>
      </c>
      <c r="AX24" s="37">
        <v>46.6</v>
      </c>
      <c r="AY24" s="37">
        <v>46.7</v>
      </c>
      <c r="AZ24" s="42">
        <f t="shared" si="16"/>
        <v>100.21459227467811</v>
      </c>
      <c r="BA24" s="61">
        <v>1225</v>
      </c>
      <c r="BB24" s="61">
        <v>520</v>
      </c>
      <c r="BC24" s="61">
        <v>565</v>
      </c>
      <c r="BD24" s="61">
        <v>108.7</v>
      </c>
      <c r="BE24" s="81">
        <v>20</v>
      </c>
      <c r="BF24" s="82">
        <f t="shared" si="17"/>
        <v>20.773220179160777</v>
      </c>
      <c r="BG24" s="81">
        <v>8</v>
      </c>
      <c r="BH24" s="82">
        <f t="shared" si="18"/>
        <v>8.622222222222222</v>
      </c>
      <c r="BI24" s="77">
        <v>5</v>
      </c>
      <c r="BJ24" s="82">
        <f t="shared" si="0"/>
        <v>6.428571428571429</v>
      </c>
      <c r="BK24" s="77">
        <v>10</v>
      </c>
      <c r="BL24" s="82">
        <f t="shared" si="1"/>
        <v>9.917731629392971</v>
      </c>
      <c r="BM24" s="77">
        <v>10</v>
      </c>
      <c r="BN24" s="82">
        <f t="shared" si="2"/>
        <v>10.87</v>
      </c>
      <c r="BO24" s="77">
        <f t="shared" si="19"/>
        <v>53</v>
      </c>
      <c r="BP24" s="78">
        <f t="shared" si="20"/>
        <v>56.6117454593474</v>
      </c>
      <c r="BQ24" s="78">
        <f t="shared" si="21"/>
        <v>106.81461407424038</v>
      </c>
      <c r="BR24" s="77">
        <v>15</v>
      </c>
      <c r="BS24" s="79">
        <v>15</v>
      </c>
      <c r="BT24" s="80">
        <v>5</v>
      </c>
      <c r="BU24" s="77">
        <v>10</v>
      </c>
      <c r="BV24" s="77">
        <v>3</v>
      </c>
      <c r="BW24" s="77">
        <v>10</v>
      </c>
      <c r="BX24" s="77">
        <v>5</v>
      </c>
      <c r="BY24" s="77">
        <f t="shared" si="22"/>
        <v>88</v>
      </c>
      <c r="BZ24" s="78">
        <f t="shared" si="22"/>
        <v>69.61174545934739</v>
      </c>
      <c r="CA24" s="78">
        <f t="shared" si="23"/>
        <v>79.10425620380384</v>
      </c>
      <c r="CB24" s="77">
        <v>17</v>
      </c>
      <c r="CC24" s="9"/>
      <c r="CD24" s="9"/>
      <c r="CE24" s="9"/>
      <c r="CF24" s="9"/>
    </row>
    <row r="25" spans="1:84" ht="18">
      <c r="A25" s="121" t="s">
        <v>18</v>
      </c>
      <c r="B25" s="36">
        <v>11</v>
      </c>
      <c r="C25" s="36">
        <v>24.2</v>
      </c>
      <c r="D25" s="36">
        <f t="shared" si="3"/>
        <v>219.99999999999997</v>
      </c>
      <c r="E25" s="36">
        <v>99.58847736625516</v>
      </c>
      <c r="F25" s="36">
        <v>4</v>
      </c>
      <c r="G25" s="37">
        <v>7.6</v>
      </c>
      <c r="H25" s="37">
        <f t="shared" si="4"/>
        <v>190</v>
      </c>
      <c r="I25" s="37">
        <v>0</v>
      </c>
      <c r="J25" s="37">
        <v>0</v>
      </c>
      <c r="K25" s="36"/>
      <c r="L25" s="36"/>
      <c r="M25" s="37"/>
      <c r="N25" s="37"/>
      <c r="O25" s="36"/>
      <c r="P25" s="36">
        <v>3</v>
      </c>
      <c r="Q25" s="36">
        <v>3.5</v>
      </c>
      <c r="R25" s="36">
        <f t="shared" si="7"/>
        <v>116.66666666666667</v>
      </c>
      <c r="S25" s="36">
        <v>100</v>
      </c>
      <c r="T25" s="37">
        <v>1</v>
      </c>
      <c r="U25" s="37">
        <v>1</v>
      </c>
      <c r="V25" s="36">
        <f t="shared" si="8"/>
        <v>100</v>
      </c>
      <c r="W25" s="36">
        <v>0</v>
      </c>
      <c r="X25" s="36">
        <v>0</v>
      </c>
      <c r="Y25" s="36"/>
      <c r="Z25" s="36"/>
      <c r="AA25" s="38"/>
      <c r="AB25" s="36"/>
      <c r="AC25" s="36"/>
      <c r="AD25" s="36">
        <v>880</v>
      </c>
      <c r="AE25" s="36">
        <v>864.3</v>
      </c>
      <c r="AF25" s="36"/>
      <c r="AG25" s="36">
        <v>91.28448904481571</v>
      </c>
      <c r="AH25" s="36">
        <v>195</v>
      </c>
      <c r="AI25" s="36">
        <v>176.1</v>
      </c>
      <c r="AJ25" s="36">
        <f t="shared" si="12"/>
        <v>90.3076923076923</v>
      </c>
      <c r="AK25" s="38">
        <v>22</v>
      </c>
      <c r="AL25" s="36">
        <v>14.4</v>
      </c>
      <c r="AM25" s="36">
        <f t="shared" si="13"/>
        <v>65.45454545454545</v>
      </c>
      <c r="AN25" s="36">
        <v>41.14285714285714</v>
      </c>
      <c r="AO25" s="36">
        <v>6</v>
      </c>
      <c r="AP25" s="36">
        <v>0</v>
      </c>
      <c r="AQ25" s="36">
        <f t="shared" si="14"/>
        <v>0</v>
      </c>
      <c r="AR25" s="40">
        <v>90.55690072639226</v>
      </c>
      <c r="AS25" s="49">
        <v>90.55690072639226</v>
      </c>
      <c r="AT25" s="41">
        <v>41.8</v>
      </c>
      <c r="AU25" s="41">
        <v>42.7</v>
      </c>
      <c r="AV25" s="42">
        <f t="shared" si="15"/>
        <v>102.15311004784691</v>
      </c>
      <c r="AW25" s="36">
        <v>66.20155038759691</v>
      </c>
      <c r="AX25" s="37">
        <v>9.3</v>
      </c>
      <c r="AY25" s="37">
        <v>9.1</v>
      </c>
      <c r="AZ25" s="42">
        <f t="shared" si="16"/>
        <v>97.84946236559139</v>
      </c>
      <c r="BA25" s="61">
        <v>30</v>
      </c>
      <c r="BB25" s="61">
        <v>30</v>
      </c>
      <c r="BC25" s="61">
        <v>30</v>
      </c>
      <c r="BD25" s="61">
        <v>100</v>
      </c>
      <c r="BE25" s="81">
        <v>20</v>
      </c>
      <c r="BF25" s="82">
        <f t="shared" si="17"/>
        <v>20.43062200956938</v>
      </c>
      <c r="BG25" s="81">
        <v>8</v>
      </c>
      <c r="BH25" s="82">
        <f t="shared" si="18"/>
        <v>9.333333333333334</v>
      </c>
      <c r="BI25" s="77">
        <v>5</v>
      </c>
      <c r="BJ25" s="82">
        <f t="shared" si="0"/>
        <v>10.999999999999998</v>
      </c>
      <c r="BK25" s="77">
        <v>10</v>
      </c>
      <c r="BL25" s="82">
        <f t="shared" si="1"/>
        <v>0</v>
      </c>
      <c r="BM25" s="77">
        <v>10</v>
      </c>
      <c r="BN25" s="82">
        <f t="shared" si="2"/>
        <v>10</v>
      </c>
      <c r="BO25" s="77">
        <f t="shared" si="19"/>
        <v>53</v>
      </c>
      <c r="BP25" s="78">
        <f t="shared" si="20"/>
        <v>50.76395534290271</v>
      </c>
      <c r="BQ25" s="78">
        <f t="shared" si="21"/>
        <v>95.78104781679757</v>
      </c>
      <c r="BR25" s="77">
        <v>12</v>
      </c>
      <c r="BS25" s="79">
        <v>15</v>
      </c>
      <c r="BT25" s="77">
        <v>13</v>
      </c>
      <c r="BU25" s="77">
        <v>10</v>
      </c>
      <c r="BV25" s="77">
        <v>5</v>
      </c>
      <c r="BW25" s="77">
        <v>10</v>
      </c>
      <c r="BX25" s="77">
        <v>6</v>
      </c>
      <c r="BY25" s="77">
        <f t="shared" si="22"/>
        <v>88</v>
      </c>
      <c r="BZ25" s="78">
        <f t="shared" si="22"/>
        <v>74.7639553429027</v>
      </c>
      <c r="CA25" s="78">
        <f t="shared" si="23"/>
        <v>84.95904016238943</v>
      </c>
      <c r="CB25" s="77">
        <v>9</v>
      </c>
      <c r="CC25" s="9"/>
      <c r="CD25" s="9"/>
      <c r="CE25" s="9"/>
      <c r="CF25" s="9"/>
    </row>
    <row r="26" spans="1:84" ht="18">
      <c r="A26" s="121" t="s">
        <v>19</v>
      </c>
      <c r="B26" s="36">
        <v>23</v>
      </c>
      <c r="C26" s="36">
        <v>54.1</v>
      </c>
      <c r="D26" s="36">
        <f t="shared" si="3"/>
        <v>235.2173913043478</v>
      </c>
      <c r="E26" s="36">
        <v>122.67573696145124</v>
      </c>
      <c r="F26" s="36">
        <v>7</v>
      </c>
      <c r="G26" s="37">
        <v>17.4</v>
      </c>
      <c r="H26" s="37">
        <f t="shared" si="4"/>
        <v>248.57142857142853</v>
      </c>
      <c r="I26" s="37">
        <v>0</v>
      </c>
      <c r="J26" s="37">
        <v>1.2</v>
      </c>
      <c r="K26" s="36"/>
      <c r="L26" s="36"/>
      <c r="M26" s="37"/>
      <c r="N26" s="37">
        <v>1.2</v>
      </c>
      <c r="O26" s="36"/>
      <c r="P26" s="36">
        <v>5</v>
      </c>
      <c r="Q26" s="36">
        <v>4.1</v>
      </c>
      <c r="R26" s="36">
        <f t="shared" si="7"/>
        <v>82</v>
      </c>
      <c r="S26" s="36">
        <v>48.23529411764705</v>
      </c>
      <c r="T26" s="37">
        <v>1</v>
      </c>
      <c r="U26" s="37">
        <v>0</v>
      </c>
      <c r="V26" s="36">
        <f t="shared" si="8"/>
        <v>0</v>
      </c>
      <c r="W26" s="36">
        <v>0</v>
      </c>
      <c r="X26" s="36">
        <v>0</v>
      </c>
      <c r="Y26" s="36"/>
      <c r="Z26" s="36"/>
      <c r="AA26" s="38"/>
      <c r="AB26" s="36"/>
      <c r="AC26" s="36"/>
      <c r="AD26" s="36">
        <v>1605</v>
      </c>
      <c r="AE26" s="36">
        <v>1577.5</v>
      </c>
      <c r="AF26" s="36"/>
      <c r="AG26" s="36">
        <v>89.69901819975168</v>
      </c>
      <c r="AH26" s="36">
        <v>386</v>
      </c>
      <c r="AI26" s="36">
        <v>352.8</v>
      </c>
      <c r="AJ26" s="36">
        <f t="shared" si="12"/>
        <v>91.39896373056995</v>
      </c>
      <c r="AK26" s="38">
        <v>49</v>
      </c>
      <c r="AL26" s="36">
        <v>53</v>
      </c>
      <c r="AM26" s="36">
        <f t="shared" si="13"/>
        <v>108.16326530612245</v>
      </c>
      <c r="AN26" s="36">
        <v>94.64285714285714</v>
      </c>
      <c r="AO26" s="36">
        <v>12</v>
      </c>
      <c r="AP26" s="36">
        <v>13.5</v>
      </c>
      <c r="AQ26" s="36">
        <f t="shared" si="14"/>
        <v>112.5</v>
      </c>
      <c r="AR26" s="40">
        <v>100</v>
      </c>
      <c r="AS26" s="49">
        <v>100</v>
      </c>
      <c r="AT26" s="41">
        <v>77.6</v>
      </c>
      <c r="AU26" s="41">
        <v>81.6</v>
      </c>
      <c r="AV26" s="42">
        <f t="shared" si="15"/>
        <v>105.15463917525774</v>
      </c>
      <c r="AW26" s="36">
        <v>122.70676691729324</v>
      </c>
      <c r="AX26" s="37">
        <v>15.7</v>
      </c>
      <c r="AY26" s="37">
        <v>15.8</v>
      </c>
      <c r="AZ26" s="42">
        <f t="shared" si="16"/>
        <v>100.63694267515923</v>
      </c>
      <c r="BA26" s="61">
        <v>747</v>
      </c>
      <c r="BB26" s="61">
        <v>327</v>
      </c>
      <c r="BC26" s="61">
        <v>360</v>
      </c>
      <c r="BD26" s="61">
        <v>110.1</v>
      </c>
      <c r="BE26" s="81">
        <v>20</v>
      </c>
      <c r="BF26" s="82">
        <f t="shared" si="17"/>
        <v>21.030927835051546</v>
      </c>
      <c r="BG26" s="81">
        <v>8</v>
      </c>
      <c r="BH26" s="82">
        <f t="shared" si="18"/>
        <v>6.56</v>
      </c>
      <c r="BI26" s="77">
        <v>5</v>
      </c>
      <c r="BJ26" s="82">
        <f t="shared" si="0"/>
        <v>11.76086956521739</v>
      </c>
      <c r="BK26" s="77">
        <v>10</v>
      </c>
      <c r="BL26" s="82">
        <f t="shared" si="1"/>
        <v>0</v>
      </c>
      <c r="BM26" s="77">
        <v>10</v>
      </c>
      <c r="BN26" s="82">
        <f t="shared" si="2"/>
        <v>11.01</v>
      </c>
      <c r="BO26" s="77">
        <f t="shared" si="19"/>
        <v>53</v>
      </c>
      <c r="BP26" s="78">
        <f t="shared" si="20"/>
        <v>50.361797400268934</v>
      </c>
      <c r="BQ26" s="78">
        <f t="shared" si="21"/>
        <v>95.02225924579044</v>
      </c>
      <c r="BR26" s="77">
        <v>6</v>
      </c>
      <c r="BS26" s="79">
        <v>15</v>
      </c>
      <c r="BT26" s="77">
        <v>5</v>
      </c>
      <c r="BU26" s="77">
        <v>10</v>
      </c>
      <c r="BV26" s="77">
        <v>2</v>
      </c>
      <c r="BW26" s="77">
        <v>10</v>
      </c>
      <c r="BX26" s="77">
        <v>2</v>
      </c>
      <c r="BY26" s="77">
        <f t="shared" si="22"/>
        <v>88</v>
      </c>
      <c r="BZ26" s="78">
        <f t="shared" si="22"/>
        <v>59.361797400268934</v>
      </c>
      <c r="CA26" s="78">
        <f t="shared" si="23"/>
        <v>67.45658795485106</v>
      </c>
      <c r="CB26" s="77">
        <v>15</v>
      </c>
      <c r="CC26" s="9"/>
      <c r="CD26" s="9"/>
      <c r="CE26" s="9"/>
      <c r="CF26" s="9"/>
    </row>
    <row r="27" spans="1:84" ht="18">
      <c r="A27" s="121" t="s">
        <v>20</v>
      </c>
      <c r="B27" s="36">
        <v>104</v>
      </c>
      <c r="C27" s="36">
        <v>126.5</v>
      </c>
      <c r="D27" s="36">
        <f t="shared" si="3"/>
        <v>121.63461538461537</v>
      </c>
      <c r="E27" s="36">
        <v>84.38959306204137</v>
      </c>
      <c r="F27" s="36">
        <v>22</v>
      </c>
      <c r="G27" s="37">
        <v>26.2</v>
      </c>
      <c r="H27" s="37">
        <f t="shared" si="4"/>
        <v>119.0909090909091</v>
      </c>
      <c r="I27" s="37">
        <v>354</v>
      </c>
      <c r="J27" s="37">
        <v>395.9</v>
      </c>
      <c r="K27" s="36">
        <f t="shared" si="5"/>
        <v>111.83615819209038</v>
      </c>
      <c r="L27" s="36">
        <v>117.54750593824228</v>
      </c>
      <c r="M27" s="37">
        <v>75</v>
      </c>
      <c r="N27" s="37">
        <v>76.7</v>
      </c>
      <c r="O27" s="36">
        <f t="shared" si="6"/>
        <v>102.26666666666667</v>
      </c>
      <c r="P27" s="36">
        <v>19</v>
      </c>
      <c r="Q27" s="36">
        <v>30.6</v>
      </c>
      <c r="R27" s="36">
        <f t="shared" si="7"/>
        <v>161.05263157894737</v>
      </c>
      <c r="S27" s="36">
        <v>129.66101694915253</v>
      </c>
      <c r="T27" s="37">
        <v>5</v>
      </c>
      <c r="U27" s="37">
        <v>5.2</v>
      </c>
      <c r="V27" s="36">
        <f t="shared" si="8"/>
        <v>104</v>
      </c>
      <c r="W27" s="36">
        <v>33</v>
      </c>
      <c r="X27" s="36">
        <v>40.2</v>
      </c>
      <c r="Y27" s="36">
        <f t="shared" si="9"/>
        <v>121.81818181818183</v>
      </c>
      <c r="Z27" s="36">
        <v>102.03045685279186</v>
      </c>
      <c r="AA27" s="38">
        <v>9</v>
      </c>
      <c r="AB27" s="36">
        <v>1.9</v>
      </c>
      <c r="AC27" s="36">
        <f t="shared" si="10"/>
        <v>21.11111111111111</v>
      </c>
      <c r="AD27" s="36">
        <v>40939</v>
      </c>
      <c r="AE27" s="36">
        <v>40191.9</v>
      </c>
      <c r="AF27" s="36">
        <f t="shared" si="11"/>
        <v>98.17508976770317</v>
      </c>
      <c r="AG27" s="36">
        <v>90.0043600314729</v>
      </c>
      <c r="AH27" s="36">
        <v>10063</v>
      </c>
      <c r="AI27" s="36">
        <v>9154.4</v>
      </c>
      <c r="AJ27" s="36">
        <f t="shared" si="12"/>
        <v>90.9708834343635</v>
      </c>
      <c r="AK27" s="38">
        <v>698</v>
      </c>
      <c r="AL27" s="36">
        <v>507.5</v>
      </c>
      <c r="AM27" s="36">
        <f t="shared" si="13"/>
        <v>72.70773638968481</v>
      </c>
      <c r="AN27" s="36">
        <v>109.35143288084464</v>
      </c>
      <c r="AO27" s="36">
        <v>155</v>
      </c>
      <c r="AP27" s="36">
        <v>116.7</v>
      </c>
      <c r="AQ27" s="36">
        <f t="shared" si="14"/>
        <v>75.29032258064517</v>
      </c>
      <c r="AR27" s="40">
        <v>97.97181895815542</v>
      </c>
      <c r="AS27" s="49">
        <v>97.97181895815542</v>
      </c>
      <c r="AT27" s="41">
        <v>1221.2</v>
      </c>
      <c r="AU27" s="41">
        <v>1287.4</v>
      </c>
      <c r="AV27" s="42">
        <f t="shared" si="15"/>
        <v>105.4208974778906</v>
      </c>
      <c r="AW27" s="36">
        <v>115.26546691736053</v>
      </c>
      <c r="AX27" s="37">
        <v>145.9</v>
      </c>
      <c r="AY27" s="37">
        <v>146.1</v>
      </c>
      <c r="AZ27" s="42">
        <f t="shared" si="16"/>
        <v>100.13708019191225</v>
      </c>
      <c r="BA27" s="61">
        <v>11790</v>
      </c>
      <c r="BB27" s="61">
        <v>2400</v>
      </c>
      <c r="BC27" s="61">
        <v>2640</v>
      </c>
      <c r="BD27" s="61">
        <v>110</v>
      </c>
      <c r="BE27" s="81">
        <v>20</v>
      </c>
      <c r="BF27" s="82">
        <f t="shared" si="17"/>
        <v>21.08417949557812</v>
      </c>
      <c r="BG27" s="81">
        <v>8</v>
      </c>
      <c r="BH27" s="82">
        <f t="shared" si="18"/>
        <v>12.88421052631579</v>
      </c>
      <c r="BI27" s="77">
        <v>5</v>
      </c>
      <c r="BJ27" s="82">
        <f t="shared" si="0"/>
        <v>6.081730769230769</v>
      </c>
      <c r="BK27" s="77">
        <v>10</v>
      </c>
      <c r="BL27" s="82">
        <f t="shared" si="1"/>
        <v>9.817508976770318</v>
      </c>
      <c r="BM27" s="77">
        <v>10</v>
      </c>
      <c r="BN27" s="82">
        <f t="shared" si="2"/>
        <v>11</v>
      </c>
      <c r="BO27" s="77">
        <f t="shared" si="19"/>
        <v>53</v>
      </c>
      <c r="BP27" s="78">
        <f t="shared" si="20"/>
        <v>60.867629767895</v>
      </c>
      <c r="BQ27" s="78">
        <f t="shared" si="21"/>
        <v>114.8445844677264</v>
      </c>
      <c r="BR27" s="77">
        <v>10</v>
      </c>
      <c r="BS27" s="79">
        <v>15</v>
      </c>
      <c r="BT27" s="77">
        <v>13</v>
      </c>
      <c r="BU27" s="77">
        <v>10</v>
      </c>
      <c r="BV27" s="77">
        <v>6</v>
      </c>
      <c r="BW27" s="77">
        <v>10</v>
      </c>
      <c r="BX27" s="77">
        <v>8</v>
      </c>
      <c r="BY27" s="77">
        <f t="shared" si="22"/>
        <v>88</v>
      </c>
      <c r="BZ27" s="78">
        <f t="shared" si="22"/>
        <v>87.867629767895</v>
      </c>
      <c r="CA27" s="82">
        <f t="shared" si="23"/>
        <v>99.84957928169887</v>
      </c>
      <c r="CB27" s="77">
        <v>5</v>
      </c>
      <c r="CC27" s="9"/>
      <c r="CD27" s="9"/>
      <c r="CE27" s="9"/>
      <c r="CF27" s="9"/>
    </row>
    <row r="28" spans="1:84" ht="18">
      <c r="A28" s="121" t="s">
        <v>21</v>
      </c>
      <c r="B28" s="36">
        <v>88</v>
      </c>
      <c r="C28" s="36">
        <v>102.6</v>
      </c>
      <c r="D28" s="36">
        <f t="shared" si="3"/>
        <v>116.59090909090908</v>
      </c>
      <c r="E28" s="36">
        <v>72.92110874200426</v>
      </c>
      <c r="F28" s="36">
        <v>19</v>
      </c>
      <c r="G28" s="37">
        <v>28.5</v>
      </c>
      <c r="H28" s="37">
        <f t="shared" si="4"/>
        <v>150</v>
      </c>
      <c r="I28" s="37">
        <v>0</v>
      </c>
      <c r="J28" s="37">
        <v>0</v>
      </c>
      <c r="K28" s="36"/>
      <c r="L28" s="36"/>
      <c r="M28" s="37"/>
      <c r="N28" s="37"/>
      <c r="O28" s="36"/>
      <c r="P28" s="36">
        <v>9</v>
      </c>
      <c r="Q28" s="36">
        <v>10.9</v>
      </c>
      <c r="R28" s="36">
        <f t="shared" si="7"/>
        <v>121.11111111111113</v>
      </c>
      <c r="S28" s="36">
        <v>63.005780346820806</v>
      </c>
      <c r="T28" s="37">
        <v>2</v>
      </c>
      <c r="U28" s="37">
        <v>3.1</v>
      </c>
      <c r="V28" s="36">
        <f t="shared" si="8"/>
        <v>155</v>
      </c>
      <c r="W28" s="36">
        <v>0</v>
      </c>
      <c r="X28" s="36">
        <v>0</v>
      </c>
      <c r="Y28" s="36"/>
      <c r="Z28" s="36"/>
      <c r="AA28" s="38"/>
      <c r="AB28" s="36"/>
      <c r="AC28" s="36"/>
      <c r="AD28" s="36">
        <v>13261</v>
      </c>
      <c r="AE28" s="36">
        <v>13159.6</v>
      </c>
      <c r="AF28" s="36"/>
      <c r="AG28" s="36">
        <v>90.55774732380478</v>
      </c>
      <c r="AH28" s="36">
        <v>3005</v>
      </c>
      <c r="AI28" s="36">
        <v>2828.9</v>
      </c>
      <c r="AJ28" s="36">
        <f t="shared" si="12"/>
        <v>94.13976705490849</v>
      </c>
      <c r="AK28" s="38">
        <v>380</v>
      </c>
      <c r="AL28" s="36">
        <v>531.9</v>
      </c>
      <c r="AM28" s="36">
        <f t="shared" si="13"/>
        <v>139.97368421052633</v>
      </c>
      <c r="AN28" s="36">
        <v>120.61224489795919</v>
      </c>
      <c r="AO28" s="36">
        <v>95</v>
      </c>
      <c r="AP28" s="36">
        <v>99</v>
      </c>
      <c r="AQ28" s="36">
        <f t="shared" si="14"/>
        <v>104.21052631578947</v>
      </c>
      <c r="AR28" s="40">
        <v>100</v>
      </c>
      <c r="AS28" s="49">
        <v>100</v>
      </c>
      <c r="AT28" s="41">
        <v>578.6</v>
      </c>
      <c r="AU28" s="41">
        <v>605.5</v>
      </c>
      <c r="AV28" s="42">
        <f t="shared" si="15"/>
        <v>104.64915312824057</v>
      </c>
      <c r="AW28" s="36">
        <v>111.96375739644971</v>
      </c>
      <c r="AX28" s="37">
        <v>68.7</v>
      </c>
      <c r="AY28" s="37">
        <v>68.9</v>
      </c>
      <c r="AZ28" s="42">
        <f t="shared" si="16"/>
        <v>100.29112081513829</v>
      </c>
      <c r="BA28" s="61">
        <v>5980</v>
      </c>
      <c r="BB28" s="61">
        <v>1300</v>
      </c>
      <c r="BC28" s="61">
        <v>1430</v>
      </c>
      <c r="BD28" s="61">
        <v>110</v>
      </c>
      <c r="BE28" s="81">
        <v>20</v>
      </c>
      <c r="BF28" s="82">
        <f t="shared" si="17"/>
        <v>20.929830625648115</v>
      </c>
      <c r="BG28" s="81">
        <v>8</v>
      </c>
      <c r="BH28" s="82">
        <f t="shared" si="18"/>
        <v>9.68888888888889</v>
      </c>
      <c r="BI28" s="77">
        <v>5</v>
      </c>
      <c r="BJ28" s="82">
        <f t="shared" si="0"/>
        <v>5.829545454545454</v>
      </c>
      <c r="BK28" s="77">
        <v>10</v>
      </c>
      <c r="BL28" s="82">
        <f t="shared" si="1"/>
        <v>0</v>
      </c>
      <c r="BM28" s="77">
        <v>10</v>
      </c>
      <c r="BN28" s="82">
        <f t="shared" si="2"/>
        <v>11</v>
      </c>
      <c r="BO28" s="77">
        <f t="shared" si="19"/>
        <v>53</v>
      </c>
      <c r="BP28" s="78">
        <f t="shared" si="20"/>
        <v>47.44826496908246</v>
      </c>
      <c r="BQ28" s="78">
        <f t="shared" si="21"/>
        <v>89.5250282435518</v>
      </c>
      <c r="BR28" s="77">
        <v>3</v>
      </c>
      <c r="BS28" s="79">
        <v>15</v>
      </c>
      <c r="BT28" s="77">
        <v>15</v>
      </c>
      <c r="BU28" s="77">
        <v>10</v>
      </c>
      <c r="BV28" s="77">
        <v>10</v>
      </c>
      <c r="BW28" s="77">
        <v>10</v>
      </c>
      <c r="BX28" s="77">
        <v>10</v>
      </c>
      <c r="BY28" s="77">
        <f t="shared" si="22"/>
        <v>88</v>
      </c>
      <c r="BZ28" s="78">
        <f t="shared" si="22"/>
        <v>82.44826496908246</v>
      </c>
      <c r="CA28" s="78">
        <f t="shared" si="23"/>
        <v>93.69121019213917</v>
      </c>
      <c r="CB28" s="77">
        <v>2</v>
      </c>
      <c r="CC28" s="9"/>
      <c r="CD28" s="9"/>
      <c r="CE28" s="9"/>
      <c r="CF28" s="9"/>
    </row>
    <row r="29" spans="1:84" ht="18">
      <c r="A29" s="121" t="s">
        <v>22</v>
      </c>
      <c r="B29" s="36">
        <v>48</v>
      </c>
      <c r="C29" s="36">
        <v>61.4</v>
      </c>
      <c r="D29" s="36">
        <f t="shared" si="3"/>
        <v>127.91666666666666</v>
      </c>
      <c r="E29" s="36">
        <v>115.1969981238274</v>
      </c>
      <c r="F29" s="36">
        <v>15</v>
      </c>
      <c r="G29" s="37">
        <v>17.6</v>
      </c>
      <c r="H29" s="37">
        <f t="shared" si="4"/>
        <v>117.33333333333333</v>
      </c>
      <c r="I29" s="37">
        <v>61</v>
      </c>
      <c r="J29" s="37">
        <v>48.5</v>
      </c>
      <c r="K29" s="36">
        <f t="shared" si="5"/>
        <v>79.50819672131148</v>
      </c>
      <c r="L29" s="36">
        <v>78.09983896940419</v>
      </c>
      <c r="M29" s="37">
        <v>28</v>
      </c>
      <c r="N29" s="37">
        <v>20.6</v>
      </c>
      <c r="O29" s="36">
        <f t="shared" si="6"/>
        <v>73.57142857142858</v>
      </c>
      <c r="P29" s="36">
        <v>11</v>
      </c>
      <c r="Q29" s="36">
        <v>11.2</v>
      </c>
      <c r="R29" s="36">
        <f t="shared" si="7"/>
        <v>101.81818181818181</v>
      </c>
      <c r="S29" s="36">
        <v>67.06586826347305</v>
      </c>
      <c r="T29" s="37">
        <v>3</v>
      </c>
      <c r="U29" s="37">
        <v>3</v>
      </c>
      <c r="V29" s="36">
        <f t="shared" si="8"/>
        <v>100</v>
      </c>
      <c r="W29" s="36">
        <v>4</v>
      </c>
      <c r="X29" s="36">
        <v>0</v>
      </c>
      <c r="Y29" s="36">
        <f t="shared" si="9"/>
        <v>0</v>
      </c>
      <c r="Z29" s="36"/>
      <c r="AA29" s="38">
        <v>1</v>
      </c>
      <c r="AB29" s="36">
        <v>0</v>
      </c>
      <c r="AC29" s="36">
        <f t="shared" si="10"/>
        <v>0</v>
      </c>
      <c r="AD29" s="36">
        <v>4014</v>
      </c>
      <c r="AE29" s="36">
        <v>3955.8</v>
      </c>
      <c r="AF29" s="36">
        <f t="shared" si="11"/>
        <v>98.55007473841555</v>
      </c>
      <c r="AG29" s="36">
        <v>99.22036092704293</v>
      </c>
      <c r="AH29" s="36">
        <v>952</v>
      </c>
      <c r="AI29" s="36">
        <v>879.9</v>
      </c>
      <c r="AJ29" s="36">
        <f t="shared" si="12"/>
        <v>92.42647058823529</v>
      </c>
      <c r="AK29" s="38">
        <v>126</v>
      </c>
      <c r="AL29" s="36">
        <v>166</v>
      </c>
      <c r="AM29" s="36">
        <f t="shared" si="13"/>
        <v>131.74603174603175</v>
      </c>
      <c r="AN29" s="36">
        <v>172.55717255717255</v>
      </c>
      <c r="AO29" s="36">
        <v>30</v>
      </c>
      <c r="AP29" s="36">
        <v>31</v>
      </c>
      <c r="AQ29" s="36">
        <f t="shared" si="14"/>
        <v>103.33333333333334</v>
      </c>
      <c r="AR29" s="40">
        <v>97.9131415679639</v>
      </c>
      <c r="AS29" s="49">
        <v>97.9131415679639</v>
      </c>
      <c r="AT29" s="41">
        <v>98.3</v>
      </c>
      <c r="AU29" s="41">
        <v>98.3</v>
      </c>
      <c r="AV29" s="42">
        <f t="shared" si="15"/>
        <v>100</v>
      </c>
      <c r="AW29" s="36">
        <v>94.33781190019194</v>
      </c>
      <c r="AX29" s="37">
        <v>27.8</v>
      </c>
      <c r="AY29" s="37">
        <v>31</v>
      </c>
      <c r="AZ29" s="42">
        <f t="shared" si="16"/>
        <v>111.51079136690647</v>
      </c>
      <c r="BA29" s="61">
        <v>4083</v>
      </c>
      <c r="BB29" s="61">
        <v>1083</v>
      </c>
      <c r="BC29" s="61">
        <v>1260</v>
      </c>
      <c r="BD29" s="61">
        <v>116.3</v>
      </c>
      <c r="BE29" s="81">
        <v>20</v>
      </c>
      <c r="BF29" s="82">
        <f t="shared" si="17"/>
        <v>20</v>
      </c>
      <c r="BG29" s="81">
        <v>8</v>
      </c>
      <c r="BH29" s="82">
        <f t="shared" si="18"/>
        <v>8.145454545454545</v>
      </c>
      <c r="BI29" s="77">
        <v>5</v>
      </c>
      <c r="BJ29" s="82">
        <f t="shared" si="0"/>
        <v>6.395833333333332</v>
      </c>
      <c r="BK29" s="77">
        <v>10</v>
      </c>
      <c r="BL29" s="82">
        <f t="shared" si="1"/>
        <v>9.855007473841555</v>
      </c>
      <c r="BM29" s="77">
        <v>10</v>
      </c>
      <c r="BN29" s="82">
        <f t="shared" si="2"/>
        <v>11.63</v>
      </c>
      <c r="BO29" s="77">
        <f t="shared" si="19"/>
        <v>53</v>
      </c>
      <c r="BP29" s="78">
        <f t="shared" si="20"/>
        <v>56.02629535262943</v>
      </c>
      <c r="BQ29" s="78">
        <f t="shared" si="21"/>
        <v>105.70999123137628</v>
      </c>
      <c r="BR29" s="77">
        <v>19</v>
      </c>
      <c r="BS29" s="79">
        <v>15</v>
      </c>
      <c r="BT29" s="77">
        <v>5</v>
      </c>
      <c r="BU29" s="77">
        <v>10</v>
      </c>
      <c r="BV29" s="77">
        <v>2</v>
      </c>
      <c r="BW29" s="77">
        <v>10</v>
      </c>
      <c r="BX29" s="77">
        <v>5</v>
      </c>
      <c r="BY29" s="77">
        <f t="shared" si="22"/>
        <v>88</v>
      </c>
      <c r="BZ29" s="78">
        <f t="shared" si="22"/>
        <v>68.02629535262943</v>
      </c>
      <c r="CA29" s="78">
        <f t="shared" si="23"/>
        <v>77.30260835526072</v>
      </c>
      <c r="CB29" s="77">
        <v>20</v>
      </c>
      <c r="CC29" s="9"/>
      <c r="CD29" s="9"/>
      <c r="CE29" s="9"/>
      <c r="CF29" s="9"/>
    </row>
    <row r="30" spans="1:84" ht="18">
      <c r="A30" s="35" t="s">
        <v>23</v>
      </c>
      <c r="B30" s="36">
        <f>SUM(B9:B29)</f>
        <v>998</v>
      </c>
      <c r="C30" s="36">
        <f>SUM(C9:C29)</f>
        <v>1576.7</v>
      </c>
      <c r="D30" s="36">
        <f t="shared" si="3"/>
        <v>157.98597194388776</v>
      </c>
      <c r="E30" s="36">
        <v>89.17482042870878</v>
      </c>
      <c r="F30" s="46">
        <f>SUM(F9:F29)</f>
        <v>238</v>
      </c>
      <c r="G30" s="46">
        <f>SUM(G9:G29)</f>
        <v>418.00000000000006</v>
      </c>
      <c r="H30" s="37">
        <f t="shared" si="4"/>
        <v>175.63025210084035</v>
      </c>
      <c r="I30" s="46">
        <f>SUM(I9:I29)</f>
        <v>5271</v>
      </c>
      <c r="J30" s="36">
        <f>SUM(J9:J29)</f>
        <v>5394.5</v>
      </c>
      <c r="K30" s="36">
        <f t="shared" si="5"/>
        <v>102.34300891671411</v>
      </c>
      <c r="L30" s="36">
        <v>92.73521170342609</v>
      </c>
      <c r="M30" s="36">
        <f>SUM(M9:M29)</f>
        <v>1388</v>
      </c>
      <c r="N30" s="36">
        <f>SUM(N9:N29)</f>
        <v>1321.9</v>
      </c>
      <c r="O30" s="36">
        <f t="shared" si="6"/>
        <v>95.2377521613833</v>
      </c>
      <c r="P30" s="36">
        <f>SUM(P9:P29)</f>
        <v>191</v>
      </c>
      <c r="Q30" s="36">
        <f>SUM(Q9:Q29)</f>
        <v>270.9</v>
      </c>
      <c r="R30" s="36">
        <f t="shared" si="7"/>
        <v>141.8324607329843</v>
      </c>
      <c r="S30" s="36">
        <v>100.07388252678243</v>
      </c>
      <c r="T30" s="36">
        <f>SUM(T9:T29)</f>
        <v>49</v>
      </c>
      <c r="U30" s="36">
        <f>SUM(U9:U29)</f>
        <v>60.7</v>
      </c>
      <c r="V30" s="36">
        <f t="shared" si="8"/>
        <v>123.87755102040816</v>
      </c>
      <c r="W30" s="36">
        <f>SUM(W9:W29)</f>
        <v>2274</v>
      </c>
      <c r="X30" s="36">
        <f>SUM(X9:X29)</f>
        <v>2326.7999999999997</v>
      </c>
      <c r="Y30" s="36">
        <f t="shared" si="9"/>
        <v>102.32189973614774</v>
      </c>
      <c r="Z30" s="36">
        <v>102.93297942932979</v>
      </c>
      <c r="AA30" s="36">
        <f>SUM(AA9:AA29)</f>
        <v>477</v>
      </c>
      <c r="AB30" s="36">
        <f>SUM(AB9:AB29)</f>
        <v>557.1</v>
      </c>
      <c r="AC30" s="36">
        <f t="shared" si="10"/>
        <v>116.7924528301887</v>
      </c>
      <c r="AD30" s="36">
        <f>SUM(AD9:AD29)</f>
        <v>221992</v>
      </c>
      <c r="AE30" s="36">
        <f>SUM(AE9:AE29)</f>
        <v>222377</v>
      </c>
      <c r="AF30" s="36">
        <f t="shared" si="11"/>
        <v>100.17342967314138</v>
      </c>
      <c r="AG30" s="36">
        <v>97.98218652979547</v>
      </c>
      <c r="AH30" s="36">
        <f>SUM(AH9:AH29)</f>
        <v>48600</v>
      </c>
      <c r="AI30" s="36">
        <f>SUM(AI9:AI29)</f>
        <v>47133.200000000004</v>
      </c>
      <c r="AJ30" s="36">
        <f t="shared" si="12"/>
        <v>96.98189300411524</v>
      </c>
      <c r="AK30" s="47">
        <f>SUM(AK9:AK29)</f>
        <v>4670</v>
      </c>
      <c r="AL30" s="47">
        <f>SUM(AL9:AL29)</f>
        <v>4796.799999999999</v>
      </c>
      <c r="AM30" s="36">
        <f t="shared" si="13"/>
        <v>102.71520342612419</v>
      </c>
      <c r="AN30" s="36">
        <v>114.52583325374846</v>
      </c>
      <c r="AO30" s="36">
        <f>SUM(AO9:AO29)</f>
        <v>1033</v>
      </c>
      <c r="AP30" s="36">
        <f>SUM(AP9:AP29)</f>
        <v>1048</v>
      </c>
      <c r="AQ30" s="36">
        <f t="shared" si="14"/>
        <v>101.45208131655372</v>
      </c>
      <c r="AR30" s="40">
        <v>98.99804177545691</v>
      </c>
      <c r="AS30" s="49">
        <v>101.29251022239951</v>
      </c>
      <c r="AT30" s="42">
        <v>7274.3</v>
      </c>
      <c r="AU30" s="42">
        <v>7504.1</v>
      </c>
      <c r="AV30" s="42">
        <f t="shared" si="15"/>
        <v>103.1590668517933</v>
      </c>
      <c r="AW30" s="36">
        <v>123.2341976910318</v>
      </c>
      <c r="AX30" s="36">
        <v>1299.5</v>
      </c>
      <c r="AY30" s="36">
        <v>1305.2</v>
      </c>
      <c r="AZ30" s="42">
        <f t="shared" si="16"/>
        <v>100.43863024240092</v>
      </c>
      <c r="BA30" s="61">
        <v>95300</v>
      </c>
      <c r="BB30" s="61">
        <v>36000</v>
      </c>
      <c r="BC30" s="61">
        <v>39609</v>
      </c>
      <c r="BD30" s="61">
        <v>110</v>
      </c>
      <c r="BE30" s="81">
        <v>20</v>
      </c>
      <c r="BF30" s="82">
        <f t="shared" si="17"/>
        <v>20.63181337035866</v>
      </c>
      <c r="BG30" s="81">
        <v>8</v>
      </c>
      <c r="BH30" s="82">
        <f t="shared" si="18"/>
        <v>11.346596858638742</v>
      </c>
      <c r="BI30" s="77">
        <v>5</v>
      </c>
      <c r="BJ30" s="82">
        <f t="shared" si="0"/>
        <v>7.899298597194388</v>
      </c>
      <c r="BK30" s="77">
        <v>10</v>
      </c>
      <c r="BL30" s="82">
        <f t="shared" si="1"/>
        <v>10.01734296731414</v>
      </c>
      <c r="BM30" s="77">
        <v>10</v>
      </c>
      <c r="BN30" s="82">
        <f t="shared" si="2"/>
        <v>11</v>
      </c>
      <c r="BO30" s="77">
        <f t="shared" si="19"/>
        <v>53</v>
      </c>
      <c r="BP30" s="78">
        <f t="shared" si="20"/>
        <v>60.89505179350593</v>
      </c>
      <c r="BQ30" s="78">
        <f t="shared" si="21"/>
        <v>114.89632413869042</v>
      </c>
      <c r="BR30" s="9"/>
      <c r="BS30" s="9">
        <v>15</v>
      </c>
      <c r="BT30" s="9"/>
      <c r="BU30" s="9">
        <v>10</v>
      </c>
      <c r="BV30" s="9"/>
      <c r="BW30" s="9">
        <v>10</v>
      </c>
      <c r="BX30" s="9"/>
      <c r="BY30" s="9"/>
      <c r="BZ30" s="9"/>
      <c r="CA30" s="77"/>
      <c r="CB30" s="77"/>
      <c r="CC30" s="9"/>
      <c r="CD30" s="9"/>
      <c r="CE30" s="9"/>
      <c r="CF30" s="9"/>
    </row>
    <row r="31" spans="17:69" ht="18.75">
      <c r="Q31" t="s">
        <v>49</v>
      </c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49">
        <v>11157.7</v>
      </c>
      <c r="AU31" s="50">
        <v>11689.3</v>
      </c>
      <c r="AV31" s="42">
        <f t="shared" si="15"/>
        <v>104.76442277530313</v>
      </c>
      <c r="AW31" s="51">
        <v>117.74903548799776</v>
      </c>
      <c r="AX31" s="51">
        <v>1930.5</v>
      </c>
      <c r="AY31" s="51">
        <v>1930.6</v>
      </c>
      <c r="AZ31" s="42">
        <f t="shared" si="16"/>
        <v>100.00518000518</v>
      </c>
      <c r="BQ31" s="74"/>
    </row>
    <row r="32" spans="30:52" ht="18.75"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49">
        <v>18432</v>
      </c>
      <c r="AU32" s="49">
        <v>19193.4</v>
      </c>
      <c r="AV32" s="42">
        <f t="shared" si="15"/>
        <v>104.13085937500001</v>
      </c>
      <c r="AW32" s="40">
        <v>119.83442178739558</v>
      </c>
      <c r="AX32" s="40">
        <v>3230</v>
      </c>
      <c r="AY32" s="40">
        <v>3235.8</v>
      </c>
      <c r="AZ32" s="42">
        <f t="shared" si="16"/>
        <v>100.17956656346749</v>
      </c>
    </row>
  </sheetData>
  <mergeCells count="7">
    <mergeCell ref="BR7:BS7"/>
    <mergeCell ref="BI6:BJ6"/>
    <mergeCell ref="BK6:BL6"/>
    <mergeCell ref="BE6:BF6"/>
    <mergeCell ref="BG6:BH6"/>
    <mergeCell ref="BM6:BN6"/>
    <mergeCell ref="BO6:BQ6"/>
  </mergeCells>
  <printOptions/>
  <pageMargins left="0.18" right="0.2" top="0.53" bottom="1" header="0.5" footer="0.5"/>
  <pageSetup fitToWidth="0" horizontalDpi="600" verticalDpi="600" orientation="landscape" paperSize="9" scale="47" r:id="rId1"/>
  <colBreaks count="3" manualBreakCount="3">
    <brk id="22" max="38" man="1"/>
    <brk id="52" max="37" man="1"/>
    <brk id="76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Маркачев Евгений Евгеньевич</cp:lastModifiedBy>
  <cp:lastPrinted>2009-12-07T11:24:09Z</cp:lastPrinted>
  <dcterms:created xsi:type="dcterms:W3CDTF">2001-09-11T09:16:11Z</dcterms:created>
  <dcterms:modified xsi:type="dcterms:W3CDTF">2010-02-05T10:09:14Z</dcterms:modified>
  <cp:category/>
  <cp:version/>
  <cp:contentType/>
  <cp:contentStatus/>
</cp:coreProperties>
</file>