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4240" windowHeight="13140" tabRatio="562"/>
  </bookViews>
  <sheets>
    <sheet name="СВОД" sheetId="16" r:id="rId1"/>
    <sheet name="МП 6" sheetId="10" state="hidden" r:id="rId2"/>
  </sheets>
  <definedNames>
    <definedName name="sub_55001" localSheetId="0">СВОД!$K$75</definedName>
    <definedName name="_xlnm.Print_Titles" localSheetId="0">СВОД!$4:$6</definedName>
    <definedName name="_xlnm.Print_Area" localSheetId="0">СВОД!$A$1:$P$287</definedName>
  </definedNames>
  <calcPr calcId="162913"/>
</workbook>
</file>

<file path=xl/calcChain.xml><?xml version="1.0" encoding="utf-8"?>
<calcChain xmlns="http://schemas.openxmlformats.org/spreadsheetml/2006/main">
  <c r="I189" i="16" l="1"/>
  <c r="J189" i="16"/>
  <c r="H188" i="16"/>
  <c r="H187" i="16"/>
  <c r="H186" i="16"/>
  <c r="O282" i="16" l="1"/>
  <c r="N269" i="16"/>
  <c r="N61" i="16"/>
  <c r="N77" i="16" l="1"/>
  <c r="N282" i="16" l="1"/>
  <c r="N287" i="16" l="1"/>
  <c r="N285" i="16"/>
  <c r="N284" i="16"/>
  <c r="N283" i="16"/>
  <c r="H201" i="16" l="1"/>
  <c r="H146" i="16"/>
  <c r="I100" i="16"/>
  <c r="H79" i="16"/>
  <c r="H78" i="16"/>
  <c r="H76" i="16"/>
  <c r="H55" i="16"/>
  <c r="H54" i="16"/>
  <c r="N266" i="16" l="1"/>
  <c r="N260" i="16"/>
  <c r="N258" i="16"/>
  <c r="N259" i="16"/>
  <c r="N257" i="16"/>
  <c r="N256" i="16"/>
  <c r="N254" i="16"/>
  <c r="N253" i="16"/>
  <c r="N252" i="16"/>
  <c r="N247" i="16"/>
  <c r="N39" i="16"/>
  <c r="N40" i="16"/>
  <c r="N41" i="16"/>
  <c r="N42" i="16"/>
  <c r="N38" i="16"/>
  <c r="N123" i="16" l="1"/>
  <c r="E282" i="16" l="1"/>
  <c r="H276" i="16"/>
  <c r="G276" i="16"/>
  <c r="E276" i="16"/>
  <c r="N18" i="16" l="1"/>
  <c r="N17" i="16"/>
  <c r="N15" i="16"/>
  <c r="N16" i="16"/>
  <c r="I16" i="16" l="1"/>
  <c r="N248" i="16" l="1"/>
  <c r="N249" i="16"/>
  <c r="N231" i="16"/>
  <c r="N233" i="16"/>
  <c r="N235" i="16"/>
  <c r="N236" i="16"/>
  <c r="N237" i="16"/>
  <c r="N238" i="16"/>
  <c r="N239" i="16"/>
  <c r="N240" i="16"/>
  <c r="N241" i="16"/>
  <c r="N242" i="16"/>
  <c r="N244" i="16"/>
  <c r="N246" i="16"/>
  <c r="N99" i="16" l="1"/>
  <c r="N100" i="16"/>
  <c r="N101" i="16"/>
  <c r="N102" i="16"/>
  <c r="N103" i="16"/>
  <c r="N104" i="16"/>
  <c r="N105" i="16"/>
  <c r="N106" i="16"/>
  <c r="N107" i="16"/>
  <c r="N110" i="16"/>
  <c r="N111" i="16"/>
  <c r="N112" i="16"/>
  <c r="N113" i="16"/>
  <c r="N114" i="16"/>
  <c r="N115" i="16"/>
  <c r="N116" i="16"/>
  <c r="N117" i="16"/>
  <c r="N118" i="16"/>
  <c r="N119" i="16"/>
  <c r="N120" i="16"/>
  <c r="N121" i="16"/>
  <c r="N122" i="16"/>
  <c r="N124" i="16"/>
  <c r="N125" i="16"/>
  <c r="N126" i="16"/>
  <c r="N127" i="16"/>
  <c r="N128" i="16"/>
  <c r="N129" i="16"/>
  <c r="N130" i="16"/>
  <c r="N131" i="16"/>
  <c r="N133" i="16"/>
  <c r="N134" i="16"/>
  <c r="N135" i="16"/>
  <c r="N136" i="16"/>
  <c r="N78" i="16"/>
  <c r="N9" i="16"/>
  <c r="H270" i="16"/>
  <c r="G270" i="16"/>
  <c r="E270" i="16"/>
  <c r="N146" i="16" l="1"/>
  <c r="N145" i="16"/>
  <c r="N90" i="16" l="1"/>
  <c r="N85" i="16"/>
  <c r="N86" i="16"/>
  <c r="N87" i="16"/>
  <c r="N88" i="16"/>
  <c r="N89" i="16"/>
  <c r="I204" i="16" l="1"/>
  <c r="H62" i="16" l="1"/>
  <c r="G62" i="16"/>
  <c r="I65" i="16"/>
  <c r="I62" i="16" l="1"/>
  <c r="N34" i="16"/>
  <c r="H7" i="16" l="1"/>
  <c r="G7" i="16"/>
  <c r="E230" i="16" l="1"/>
  <c r="E224" i="16"/>
  <c r="N140" i="16"/>
  <c r="O230" i="16" l="1"/>
  <c r="N12" i="16"/>
  <c r="N8" i="16"/>
  <c r="N10" i="16"/>
  <c r="N7" i="16"/>
  <c r="N13" i="16" l="1"/>
  <c r="N153" i="16"/>
  <c r="N164" i="16" l="1"/>
  <c r="N161" i="16"/>
  <c r="I201" i="16" l="1"/>
  <c r="I187" i="16"/>
  <c r="I188" i="16"/>
  <c r="I186" i="16"/>
  <c r="I146" i="16" l="1"/>
  <c r="N215" i="16" l="1"/>
  <c r="N216" i="16"/>
  <c r="N217" i="16"/>
  <c r="N218" i="16"/>
  <c r="N211" i="16"/>
  <c r="N212" i="16"/>
  <c r="N213" i="16"/>
  <c r="N214" i="16"/>
  <c r="N219" i="16"/>
  <c r="N220" i="16"/>
  <c r="N221" i="16"/>
  <c r="N205" i="16"/>
  <c r="N206" i="16"/>
  <c r="N207" i="16"/>
  <c r="N208" i="16"/>
  <c r="N209" i="16"/>
  <c r="N210" i="16"/>
  <c r="N222" i="16"/>
  <c r="N204" i="16"/>
  <c r="I203" i="16"/>
  <c r="I202" i="16"/>
  <c r="N201" i="16"/>
  <c r="N200" i="16"/>
  <c r="H200" i="16"/>
  <c r="G200" i="16"/>
  <c r="E200" i="16"/>
  <c r="N197" i="16"/>
  <c r="N198" i="16"/>
  <c r="I197" i="16"/>
  <c r="N196" i="16"/>
  <c r="N195" i="16"/>
  <c r="N194" i="16"/>
  <c r="H194" i="16"/>
  <c r="G194" i="16"/>
  <c r="E194" i="16"/>
  <c r="N190" i="16"/>
  <c r="N191" i="16"/>
  <c r="N192" i="16"/>
  <c r="N189" i="16"/>
  <c r="N188" i="16"/>
  <c r="N187" i="16"/>
  <c r="N186" i="16"/>
  <c r="N185" i="16"/>
  <c r="H185" i="16"/>
  <c r="G185" i="16"/>
  <c r="E185" i="16"/>
  <c r="N183" i="16"/>
  <c r="N182" i="16"/>
  <c r="N181" i="16"/>
  <c r="N180" i="16"/>
  <c r="N179" i="16"/>
  <c r="I179" i="16"/>
  <c r="N178" i="16"/>
  <c r="N177" i="16"/>
  <c r="N176" i="16"/>
  <c r="H176" i="16"/>
  <c r="G176" i="16"/>
  <c r="E176" i="16"/>
  <c r="N193" i="16" l="1"/>
  <c r="J201" i="16"/>
  <c r="J204" i="16"/>
  <c r="N223" i="16"/>
  <c r="N199" i="16"/>
  <c r="I200" i="16"/>
  <c r="J200" i="16" s="1"/>
  <c r="J179" i="16"/>
  <c r="J202" i="16"/>
  <c r="J203" i="16"/>
  <c r="J197" i="16"/>
  <c r="J186" i="16"/>
  <c r="J187" i="16"/>
  <c r="J188" i="16"/>
  <c r="I194" i="16"/>
  <c r="J194" i="16" s="1"/>
  <c r="I185" i="16"/>
  <c r="J185" i="16" s="1"/>
  <c r="N184" i="16"/>
  <c r="I176" i="16"/>
  <c r="J176" i="16" s="1"/>
  <c r="O185" i="16" l="1"/>
  <c r="I95" i="16" l="1"/>
  <c r="I70" i="16"/>
  <c r="H144" i="16" l="1"/>
  <c r="G144" i="16"/>
  <c r="H98" i="16"/>
  <c r="G98" i="16"/>
  <c r="N166" i="16" l="1"/>
  <c r="H138" i="16" l="1"/>
  <c r="G138" i="16"/>
  <c r="N36" i="16" l="1"/>
  <c r="N35" i="16"/>
  <c r="N43" i="16" s="1"/>
  <c r="N31" i="16"/>
  <c r="N32" i="16"/>
  <c r="N33" i="16"/>
  <c r="N24" i="16"/>
  <c r="N25" i="16"/>
  <c r="N26" i="16"/>
  <c r="N27" i="16"/>
  <c r="N28" i="16"/>
  <c r="N29" i="16"/>
  <c r="H68" i="16"/>
  <c r="G68" i="16"/>
  <c r="I57" i="16"/>
  <c r="H53" i="16"/>
  <c r="G53" i="16"/>
  <c r="H14" i="16"/>
  <c r="G14" i="16"/>
  <c r="H44" i="16"/>
  <c r="G44" i="16"/>
  <c r="H155" i="16"/>
  <c r="G155" i="16"/>
  <c r="H161" i="16"/>
  <c r="G161" i="16"/>
  <c r="H92" i="16"/>
  <c r="G92" i="16"/>
  <c r="E84" i="16"/>
  <c r="G84" i="16"/>
  <c r="H84" i="16"/>
  <c r="N84" i="16"/>
  <c r="I87" i="16"/>
  <c r="E62" i="16"/>
  <c r="J65" i="16" s="1"/>
  <c r="J62" i="16" s="1"/>
  <c r="H75" i="16"/>
  <c r="G75" i="16"/>
  <c r="H167" i="16"/>
  <c r="G167" i="16"/>
  <c r="N174" i="16"/>
  <c r="N173" i="16"/>
  <c r="N172" i="16"/>
  <c r="N171" i="16"/>
  <c r="N170" i="16"/>
  <c r="I170" i="16"/>
  <c r="N169" i="16"/>
  <c r="N168" i="16"/>
  <c r="N167" i="16"/>
  <c r="E167" i="16"/>
  <c r="I164" i="16"/>
  <c r="E161" i="16"/>
  <c r="I158" i="16"/>
  <c r="E155" i="16"/>
  <c r="N160" i="16" s="1"/>
  <c r="N151" i="16"/>
  <c r="N150" i="16"/>
  <c r="N147" i="16"/>
  <c r="I147" i="16"/>
  <c r="N144" i="16"/>
  <c r="I144" i="16"/>
  <c r="E144" i="16"/>
  <c r="J146" i="16" s="1"/>
  <c r="N141" i="16"/>
  <c r="I141" i="16"/>
  <c r="N139" i="16"/>
  <c r="N138" i="16"/>
  <c r="I138" i="16"/>
  <c r="E138" i="16"/>
  <c r="N98" i="16"/>
  <c r="N137" i="16" s="1"/>
  <c r="I98" i="16"/>
  <c r="E98" i="16"/>
  <c r="E92" i="16"/>
  <c r="I79" i="16"/>
  <c r="I78" i="16"/>
  <c r="I77" i="16"/>
  <c r="N76" i="16"/>
  <c r="I76" i="16"/>
  <c r="E75" i="16"/>
  <c r="N75" i="16"/>
  <c r="I71" i="16"/>
  <c r="I69" i="16"/>
  <c r="E68" i="16"/>
  <c r="N58" i="16"/>
  <c r="N57" i="16"/>
  <c r="I56" i="16"/>
  <c r="N55" i="16"/>
  <c r="I55" i="16"/>
  <c r="N54" i="16"/>
  <c r="I54" i="16"/>
  <c r="N53" i="16"/>
  <c r="E53" i="16"/>
  <c r="N51" i="16"/>
  <c r="N50" i="16"/>
  <c r="N49" i="16"/>
  <c r="N48" i="16"/>
  <c r="N47" i="16"/>
  <c r="I47" i="16"/>
  <c r="N46" i="16"/>
  <c r="N45" i="16"/>
  <c r="E44" i="16"/>
  <c r="N44" i="16"/>
  <c r="N30" i="16"/>
  <c r="N23" i="16"/>
  <c r="N22" i="16"/>
  <c r="N21" i="16"/>
  <c r="N19" i="16"/>
  <c r="I17" i="16"/>
  <c r="E14" i="16"/>
  <c r="N14" i="16"/>
  <c r="E7" i="16"/>
  <c r="I7" i="16"/>
  <c r="I11" i="16"/>
  <c r="J16" i="16" l="1"/>
  <c r="J17" i="16"/>
  <c r="N83" i="16"/>
  <c r="J70" i="16"/>
  <c r="N73" i="16"/>
  <c r="I75" i="16"/>
  <c r="J75" i="16" s="1"/>
  <c r="O200" i="16"/>
  <c r="O194" i="16"/>
  <c r="N143" i="16"/>
  <c r="O176" i="16"/>
  <c r="I92" i="16"/>
  <c r="J92" i="16" s="1"/>
  <c r="J95" i="16"/>
  <c r="N97" i="16"/>
  <c r="N175" i="16"/>
  <c r="J138" i="16"/>
  <c r="J158" i="16"/>
  <c r="J47" i="16"/>
  <c r="J79" i="16"/>
  <c r="J141" i="16"/>
  <c r="J147" i="16"/>
  <c r="J54" i="16"/>
  <c r="I53" i="16"/>
  <c r="J53" i="16" s="1"/>
  <c r="J98" i="16"/>
  <c r="J100" i="16"/>
  <c r="I167" i="16"/>
  <c r="J167" i="16" s="1"/>
  <c r="I161" i="16"/>
  <c r="J161" i="16" s="1"/>
  <c r="O161" i="16" s="1"/>
  <c r="J55" i="16"/>
  <c r="J56" i="16"/>
  <c r="J69" i="16"/>
  <c r="I68" i="16"/>
  <c r="J68" i="16" s="1"/>
  <c r="J57" i="16"/>
  <c r="I84" i="16"/>
  <c r="J84" i="16" s="1"/>
  <c r="I44" i="16"/>
  <c r="J44" i="16" s="1"/>
  <c r="J87" i="16"/>
  <c r="N52" i="16"/>
  <c r="I155" i="16"/>
  <c r="J155" i="16" s="1"/>
  <c r="O155" i="16" s="1"/>
  <c r="J71" i="16"/>
  <c r="I14" i="16"/>
  <c r="J14" i="16" s="1"/>
  <c r="N91" i="16"/>
  <c r="O84" i="16" s="1"/>
  <c r="J77" i="16"/>
  <c r="J7" i="16"/>
  <c r="O7" i="16" s="1"/>
  <c r="J164" i="16"/>
  <c r="J11" i="16"/>
  <c r="J144" i="16"/>
  <c r="J78" i="16"/>
  <c r="J76" i="16"/>
  <c r="J170" i="16"/>
  <c r="O14" i="16" l="1"/>
  <c r="O68" i="16"/>
  <c r="O53" i="16"/>
  <c r="O92" i="16"/>
  <c r="O167" i="16"/>
  <c r="O138" i="16"/>
  <c r="N154" i="16"/>
  <c r="O144" i="16" s="1"/>
  <c r="O98" i="16"/>
  <c r="O44" i="16"/>
  <c r="O75" i="16"/>
</calcChain>
</file>

<file path=xl/sharedStrings.xml><?xml version="1.0" encoding="utf-8"?>
<sst xmlns="http://schemas.openxmlformats.org/spreadsheetml/2006/main" count="502" uniqueCount="337">
  <si>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</si>
  <si>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</si>
  <si>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</si>
  <si>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</si>
  <si>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</si>
  <si>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</si>
  <si>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</si>
  <si>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</si>
  <si>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</si>
  <si>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</si>
  <si>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</si>
  <si>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</si>
  <si>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</si>
  <si>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</si>
  <si>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</si>
  <si>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Валовый сбор овощей открытого грунта в сельхозорганизациях, КФХ, тонн</t>
  </si>
  <si>
    <t>Производство молока в хозяйствах всех категорий, тонн</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</si>
  <si>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</si>
  <si>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</si>
  <si>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</si>
  <si>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</si>
  <si>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</si>
  <si>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</si>
  <si>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</si>
  <si>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</si>
  <si>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</si>
  <si>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</si>
  <si>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</si>
  <si>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</si>
  <si>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</si>
  <si>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</si>
  <si>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</si>
  <si>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</si>
  <si>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</si>
  <si>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</si>
  <si>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</si>
  <si>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</si>
  <si>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</si>
  <si>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</si>
  <si>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</si>
  <si>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</si>
  <si>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</si>
  <si>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</si>
  <si>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</si>
  <si>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</si>
  <si>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</si>
  <si>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</si>
  <si>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</si>
  <si>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</si>
  <si>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</si>
  <si>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</si>
  <si>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</si>
  <si>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</si>
  <si>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</si>
  <si>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</si>
  <si>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</si>
  <si>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</si>
  <si>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</si>
  <si>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</si>
  <si>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</si>
  <si>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</si>
  <si>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</si>
  <si>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</si>
  <si>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</si>
  <si>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</si>
  <si>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</si>
  <si>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</si>
  <si>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</si>
  <si>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</si>
  <si>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</si>
  <si>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</si>
  <si>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</si>
  <si>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</si>
  <si>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</si>
  <si>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</si>
  <si>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</si>
  <si>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</si>
  <si>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</si>
  <si>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</si>
  <si>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</si>
  <si>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</si>
  <si>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</si>
  <si>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</si>
  <si>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</si>
  <si>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</si>
  <si>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</si>
  <si>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</si>
  <si>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</si>
  <si>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</si>
  <si>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</si>
  <si>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</si>
  <si>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</si>
  <si>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</si>
  <si>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</si>
  <si>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Малые предприятия, ед.</t>
  </si>
  <si>
    <t>Микропредприятия,ед.</t>
  </si>
  <si>
    <t>Средние предприятия,ед.</t>
  </si>
  <si>
    <t>Индивидуальные предпри-ниматели   и крестьянские (фермерские) хозяйства,ед.</t>
  </si>
  <si>
    <t>Число субъектов малого и среднего предпринима-тельства,ед. на 10 тыс. человек населения</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</si>
  <si>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</si>
  <si>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</si>
  <si>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</si>
  <si>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</si>
  <si>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</si>
  <si>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</si>
  <si>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</si>
  <si>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</si>
  <si>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</si>
  <si>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</si>
  <si>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</si>
  <si>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</si>
  <si>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</si>
  <si>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</si>
  <si>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</si>
  <si>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</si>
  <si>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</si>
  <si>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</si>
  <si>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</si>
  <si>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</si>
  <si>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</si>
  <si>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</si>
  <si>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</si>
  <si>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</si>
  <si>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</si>
  <si>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</si>
  <si>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</si>
  <si>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</si>
  <si>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</si>
  <si>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</si>
  <si>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</si>
  <si>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</si>
  <si>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</si>
  <si>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</si>
  <si>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</si>
  <si>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</si>
  <si>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</si>
  <si>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</si>
  <si>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</si>
  <si>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</si>
  <si>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</si>
  <si>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</si>
  <si>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</si>
  <si>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</si>
  <si>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</si>
  <si>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</si>
  <si>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</si>
  <si>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</si>
  <si>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</si>
  <si>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</si>
  <si>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</si>
  <si>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</si>
  <si>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</si>
  <si>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</si>
  <si>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</si>
  <si>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</si>
  <si>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</si>
  <si>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</si>
  <si>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</si>
  <si>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Поступление единого нало-га на вмененный доход в  бюджет  от деятельности субъектов предпринимательства, тыс. руб.</t>
  </si>
  <si>
    <t>Увеличение безвозмездных поступлений в местные бюджеты от средств самообложения граждан, тыс. руб.</t>
  </si>
  <si>
    <t>Количество субъектов малого и среднего предпринимательства, ед. в том числе:</t>
  </si>
  <si>
    <t>Приобретение тракторов</t>
  </si>
  <si>
    <t>Приобретение з/у комбайнов</t>
  </si>
  <si>
    <t>Муниципальная программа «Развитие и поддержка субъектов малого и среднего предпринимательства в Ичалковском муниципальном районе на 2018-2020 годы»</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</si>
  <si>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</si>
  <si>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</si>
  <si>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</si>
  <si>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</si>
  <si>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Удовлетворительный уровень эффективности</t>
  </si>
  <si>
    <t>Муниципальная программа «Профилактика правонарушений на территории Ичалковского муниципального района»</t>
  </si>
  <si>
    <t>Муниципальная программа "Экономическое развитие Ичалковского муниципального района"</t>
  </si>
  <si>
    <t>Муниципальная программа «Энергосбережение  в Ичалковском муниципальном районе »</t>
  </si>
  <si>
    <t xml:space="preserve">Муниципальная  программа «Доступная среда»  Ичалковского муниципального района </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</si>
  <si>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t>
  </si>
  <si>
    <t xml:space="preserve">Муниципальная  программа  Ичалковского муниципального района «Жилище» </t>
  </si>
  <si>
    <t>Муниципальная программа «Гармонизация межнациональных и межконфессиональных отношений в Ичалковском муниципальном районе Республики Мордовия»</t>
  </si>
  <si>
    <t xml:space="preserve">Муниципальная программа "Развитие сельского хозяйства и регулирования рынков сельскохозяйственной продукции, сырья и продовольствия на 2013-2025 годы по Ичалковскому муниципальному району Республики Мордовия" </t>
  </si>
  <si>
    <t>Муниципальная  программа «Развитие информационных технологий и формирование информационного общества в Ичалковском муниципальном районе»</t>
  </si>
  <si>
    <t>Муниципальная программа "Профилактика терроризма и экстремизма на территории Ичалковского муниципального района"</t>
  </si>
  <si>
    <t>Муниципальная программа "Развитие муииципальной службы в Ичалковском муниципальном районе "</t>
  </si>
  <si>
    <t>Муниципальная программа "Развитие физической культуры и спорта в Ичалковском муниципальном районе"</t>
  </si>
  <si>
    <t>Муниципальная программа "Развитие культуры  в Ичалковском муниципальном районе"</t>
  </si>
  <si>
    <t>Муниципальная программа "Реализация молодежной политики и патриотическое воспитание  в  Ичалковском муниципальном районе"</t>
  </si>
  <si>
    <t>Муниципальная программа "Развитие образования в Ичалковском муниципальном районе "</t>
  </si>
  <si>
    <t>Муниципальная программа "Противодействие злоупотреблению наркотиками их незаконному обороту"</t>
  </si>
  <si>
    <t>Количество тяжких  преступлений, ед.</t>
  </si>
  <si>
    <t>Количество особо тяжких преступлений, ед.</t>
  </si>
  <si>
    <t>Число посещений населением мероприятий, проводимых культурно-досуговыми учреждениями на 1000 человек, ед.</t>
  </si>
  <si>
    <t>Доля детей, привлекаемых к участию в творческих мероприятиях в целях выявления и поддержки юных талантов, в общем числе детей общеобразовательных школ района, %</t>
  </si>
  <si>
    <t>Количество посещений культурно-массовых мероприятий клубов и домов культуры</t>
  </si>
  <si>
    <t>Количество участников клубных формирований, тыс. чел.</t>
  </si>
  <si>
    <t>Количество посещений музея, тыс. чел.</t>
  </si>
  <si>
    <t>Количество учащихся ДШИ, тыс. чел.</t>
  </si>
  <si>
    <t>Количество посещений общедоступных (публичных) библиотек, тыс. чел.</t>
  </si>
  <si>
    <t>Количество разработанных маршрутов</t>
  </si>
  <si>
    <t>Количество многофункциональных центров осуществляющих предоставление государственных и муниципальных услуг в Ичалковском муниципальном районе, ед.</t>
  </si>
  <si>
    <t>Объем инвестиций в основной капитал за исключением бюджетных средств, млн. руб.</t>
  </si>
  <si>
    <t>Доля среднесписочной численности работников (без внешних совместителей), занятых у субъектов малого и среднего предпринимательства, в общей численности занятого населения, %</t>
  </si>
  <si>
    <t>Индекс физического объема оборота розничной торговли, % к предыдущему году</t>
  </si>
  <si>
    <t>Доля экономии бюджетных денежных средств в результате проведения торгов от общей суммы объявленных торгов (за исключением несостоявшихся торгов) , %</t>
  </si>
  <si>
    <t>Среднее время ожидания в очереди при обращении заявителя в МФЦ, мин.</t>
  </si>
  <si>
    <t>Обоснованные жалобы от получателей государственных и муниципальных услуг на базе многофункционального центра предоставления государственных и муниципальных услуг, ед.</t>
  </si>
  <si>
    <t>Оснащенность рабочих мест материально-техническим оборудованием и лицензионным программным продуктом, %</t>
  </si>
  <si>
    <t>Объем инвестиций в основной капитал в расчете на 1 жителя, тыс. руб.</t>
  </si>
  <si>
    <t>Количество субъектов малого и среднего предпринимательства (включая индивидуальных предпринимателей) в расчете на 10 тыс. человек населения, ед.</t>
  </si>
  <si>
    <t>Доля субъектов малого и среднего предпринимательства, получивших консультационную поддержку, в общем количестве субъектов малого и среднего предпринимательства, %</t>
  </si>
  <si>
    <t>Количество проведенных мероприятий, направленных на пропаганду предпринимательства, ед.</t>
  </si>
  <si>
    <t>Количество проведенных публичных мероприятий по вопросам предпринимательства: семинаров, совещаний, конференций, «круглых столов», конкурсов, «горячих линий», мероприятий, посвященных празднованию профессиональных праздников субъектов МСП, ед.</t>
  </si>
  <si>
    <t>Доля субъектов малого и среднего предпринимательства, сотрудники которых участвовали в мероприятиях по обучению (в том числе семинаров, тренингов), в общем количестве субъектов малого и среднего предпринимательства , %</t>
  </si>
  <si>
    <t>Доля внесенных в торговый реестр
торговых объектов от запланированного
количества торговых объектов, %</t>
  </si>
  <si>
    <t>Количество объектов ярмарочной, нестационарной и мобильной торговли, ед.</t>
  </si>
  <si>
    <t>Количество отдаленных, труднодоступных и малонаселенных пунктов Ичалковского муниципального района, а также населенных пунктов, в которых отсутствуют торговые объекты, в которые осуществлена доставка социально значимых товаров, ед.</t>
  </si>
  <si>
    <t>Количество публикаций о проведенном мониторинге состояния развития торговой отрасли, обеспеченности населения площадью торговых объектов, размещенных на официальном сайте администрации Ичалковского муниципального района, ед.</t>
  </si>
  <si>
    <t>Среднее количество участников размещения заказа ,ед.</t>
  </si>
  <si>
    <t>Количество реализованных требований Стандарта развития конкуренции , ед.</t>
  </si>
  <si>
    <t>Удельный вес общего количества выполненных задач к количеству задач, запланированных в ежегодных планах мероприятий по реализации документов стратегического планирования социально-экономического развития муниципальных образований, %</t>
  </si>
  <si>
    <t>Отклонение основных макроэкономических показателей прогноза социально-экономического развития Ичалковского муниципального района от их фактических значений, %</t>
  </si>
  <si>
    <t>Количество введенных объектов коммунальной инфраструктуры, ед.</t>
  </si>
  <si>
    <t>Численность детей-сирот, детей, оставшихся без попечения родителей, и лиц из их числа, состоящих на учете в качестве нуждающихся в жилом помещении (на начало финансового года), ед.</t>
  </si>
  <si>
    <t>Численность детей-сирот, детей, оставшихся без попечения родителей, а также лиц из их числа, имеющих и не реализовавших своевременно право на обеспечение жилыми помещениями (на начало финансового года), ед.</t>
  </si>
  <si>
    <t>Увеличение мощности объектов водоснабжения, км</t>
  </si>
  <si>
    <t>Увеличение мощности объектов газоснабжения, км</t>
  </si>
  <si>
    <t>Увеличение мощности объектов электроснабжения, км</t>
  </si>
  <si>
    <t>Увеличение мощности объектов автомобильных дорог, км</t>
  </si>
  <si>
    <t>Приобретение к/у комбайнов</t>
  </si>
  <si>
    <t>Картофель валовый сбор, тонн</t>
  </si>
  <si>
    <t>Размер посевных площадей, занятых зерновыми</t>
  </si>
  <si>
    <t>Численность товарного поголовья коров специализированных мясных пород в сельскохозяйственных организациях, кфх, включая ИП</t>
  </si>
  <si>
    <t>Численность племенного условно - маточного поголовья сельскохозяйственных животных, у.гол</t>
  </si>
  <si>
    <t>Доля площади, засеваемой элитными семенами, в общей площади посевов,%</t>
  </si>
  <si>
    <t>Доля застрахованной посевной площади,%</t>
  </si>
  <si>
    <t>Доля застрахованных сельскохозяйственных животных,%</t>
  </si>
  <si>
    <t>Количество новых постоянных рабочих мест, созданных в КФХ, осуществивших проекты создания и развития своих хозяйств с помощью государственной поддержки,  ед</t>
  </si>
  <si>
    <t>Прирост объёма сельскохозяйственной продукции, произведённой КФХ,получившими государственную поддержку ( по отношению к предыдущему году), %</t>
  </si>
  <si>
    <t>Количество новых  постоянных рабочих мест, созданных в сельскохозяйственных потребительских кооперативах, получивших государственную поддержку, мест</t>
  </si>
  <si>
    <t>Прирост объёма сельскохозяйственной продукции, реализованной  получившими государственную поддержку сельскохозяйственными потребительскими кооперативами( по отношению к предыдущему году), %</t>
  </si>
  <si>
    <t>Увеличение объёмов производства мяса,субпродуктов, колбасных изделий, %</t>
  </si>
  <si>
    <t>Создание новых инвестиционных площадок, с оформленными в мун. Собственность зем. Участками, необходимой транспортной, инженерной  и энергетической инфраструктурой, ед/га</t>
  </si>
  <si>
    <t>1/2'</t>
  </si>
  <si>
    <t>Прирост поступлений от организаций, которые ранее были освобождены от налогообложения, тыс. руб.</t>
  </si>
  <si>
    <t>Прирост поступлений по налогу на доходы физических лиц, тыс. руб.</t>
  </si>
  <si>
    <t>Прирост неналоговых доходов от сдачи в аренду муниципального имущества, тыс. руб.</t>
  </si>
  <si>
    <t>Прирост доходов от приватизации муниципального имущества, тыс. руб.</t>
  </si>
  <si>
    <t>Прирост неналоговых доходов от сдачи в аренду или предоставления в собственность земельных участков из невоостребованных земельных долей, тыс. руб.</t>
  </si>
  <si>
    <t>Прирост неналоговых доходов от увеличения размера взысканных административных штрафов, тыс. руб.</t>
  </si>
  <si>
    <t>Прирост неналоговых доходов  консолидированного бюджета Ичалковского муниципального района, тыс. руб.</t>
  </si>
  <si>
    <t>Снижение недоимки по местным налогам, единому налогу на вмененный доход, налогу на доходы физических лиц в консолидированный бюджет, тыс. руб.</t>
  </si>
  <si>
    <t>Сокращение расходов бюджета в результате сокращения штатной численности органов местного самоуправления, тыс. руб.</t>
  </si>
  <si>
    <t>Оптимизация бюджетных расходов, тыс. руб.</t>
  </si>
  <si>
    <t>Сокращение расходов в результате проведения реорганизации сети, тыс. руб.</t>
  </si>
  <si>
    <t>Снижение затрат, связанных с сокращением численности административно-хозяйственного и управленческого персонала учреждений, тыс. руб.</t>
  </si>
  <si>
    <t>Доля молодых педагогов от общего числа педагогических работников(до 35 лет), %.</t>
  </si>
  <si>
    <t xml:space="preserve">доля специалистов основного персонала с высшим образованием  не менее 75%, </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</si>
  <si>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</si>
  <si>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 xml:space="preserve">Проведение инструктивных совещаний, семинаров сотрудниками Госавтоинспекции ММО МВД России "Ичалковский"по соблюдению правил дорожного движения с педагогами, родителями, учащимися муниципальных общеобразовательных учреждений. Создание базы методических разработок: уроков по изучению правил дорожного движения и профилактике детского дорожно-транспортного травматизма. Регулярное освещение вопросов безопасности
дорожного движения в средствах массовой
информации и в сети "Интернет". Проведение профилактических мероприятий. Проведение комплексных проверок эксплуатационного состояния улично-дорожной сети.
</t>
  </si>
  <si>
    <t xml:space="preserve">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 Проведение монтажных работ по установке системы видеонаблюдения.</t>
  </si>
  <si>
    <t>Сводный годовой отчет об эффективности реализации  муниципальных программ  Ичалковского муниципального района за 2020 год</t>
  </si>
  <si>
    <t>Информация по выполнению основных мероприятий за 2020 год</t>
  </si>
  <si>
    <t>Число основных мероприятий, запланированных к реализации в 2020 г., единиц</t>
  </si>
  <si>
    <t>Объем финансовых средств, запланированный по программе на                                                                                                                                                                                          2020 г., тыс. рублей</t>
  </si>
  <si>
    <t>Фактически освоенный объем финансирования программы за 2020 г., тыс. рублей</t>
  </si>
  <si>
    <t>Целевое значение на 2020 г.</t>
  </si>
  <si>
    <t>Фактическое значение за 2020 г.</t>
  </si>
  <si>
    <t xml:space="preserve"> Программа оздоровления муниципальных финансов Ичалковского муниципального района на 2020-2021 годы</t>
  </si>
  <si>
    <t>Муниципальная программа "Повышение безопасности дорожного движения на территории Ичалковского муниципального района на 2020-2025 годы"</t>
  </si>
  <si>
    <t>Муниципальная программа Ичалковского муниципального района «Комплексное развитие сельских территорий »</t>
  </si>
  <si>
    <t>Муниципальная программа "Переселение граждан из аварийного жилищного фонда в Ичалковском муниципальном районе Республики Мордовия"</t>
  </si>
  <si>
    <t>Количество расселенных помещений, ед.</t>
  </si>
  <si>
    <t>Число переселенных граждан, чел.</t>
  </si>
  <si>
    <t>Общая площадь расселяемых помещений, тыс.м2</t>
  </si>
  <si>
    <t>Муниципальная программа Ичалковского муниципального района " Укрепление общественного здоровья на 2020-2024 годы"</t>
  </si>
  <si>
    <t>Розничные продажи алкогольной продукции на душу населения, литры этанола</t>
  </si>
  <si>
    <t>Смертность мужчин в возрасте 16-59 лет, чел. на 100 тыс. населения</t>
  </si>
  <si>
    <t>Смертность женщин в возрасте 16-54 лет, чел. на 100 тыс. населения</t>
  </si>
  <si>
    <t>Увеличение доли населения, ведущего здоровый образ жизни, от общей численности жителей, %</t>
  </si>
  <si>
    <t>Сокращение объектов размещения отходов посредством вывода из эксплуатации объектов, не соответствующих санитарно-эпидемиологическим и экологическим требованиям, ед.</t>
  </si>
  <si>
    <t>Количество мест (площадок) накопления (в том числе раздельного) твердых коммунальных отходов, подлежащих сохданию (обустройству) на территории  муниципального образования в текущем году, ед.</t>
  </si>
  <si>
    <t>Количество выполненных рейсов, предусмотренных муниципальным контрактом на осуществление регулярных пассажирских перевозок по муниципальным маршрутам регулярных перевозок по регулируемым тарифам, %</t>
  </si>
  <si>
    <t>Доля транспортных средств, осуществляющих регулярные пассажирские перевозки по муниципальным маршрутам по регулируемому тарифу, со сроком эксплуатации менее 10 лет, %</t>
  </si>
  <si>
    <t>Доля муниципальных маршрутов пассажирских перевозок по регулируемому тарифу, на которых обеспечена возможность безналичной оплаты проезда, %</t>
  </si>
  <si>
    <t>Доля муниципальных маршрутов пассажирских перевозок по регулируемому тарифу, с предоставлением льготного проезда с использованием единой социальной электронной карты жителя, %</t>
  </si>
  <si>
    <t>Ввод жилых помещений (жилых домов) для граждан, проживающих на сельских территориях, м2</t>
  </si>
  <si>
    <t>Ввод жилых помещений (жилых домов), предоставляемых на условиях найма гражданам, проживающим на сельских территориях, м2</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</si>
  <si>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 ед</t>
  </si>
  <si>
    <t>Количество проектов по обустройству инженерной инфраструктурой и благоустройству площадок, расположенных на сельских территориях, под компактную жилищную застройку, ед</t>
  </si>
  <si>
    <t>Количество общественно-значимых проектов по благоустройству территорий, ед</t>
  </si>
  <si>
    <t>Ввод в действие локальных водопроводов, км</t>
  </si>
  <si>
    <t>Ввод в эксплуатацию автомобиль- 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км</t>
  </si>
  <si>
    <t>Количество инициативных проектов комплексного развития сельских территорий, ед.</t>
  </si>
  <si>
    <t>Увеличение
налоговых доходов за счет прироста числа субъектов малого и среднего
предпринимательства, тыс. руб.</t>
  </si>
  <si>
    <t>Формирование перечня инвестиционных проектов, планируемых к реализации, увеличение налоговых доходов за счет реализации инвестиционных проектов, тыс. руб.</t>
  </si>
  <si>
    <t>прирост доходов от использования зарегистрированных объектов недвижимости, тыс.руб.</t>
  </si>
  <si>
    <t>прирост доходов от использования земельных участков, тыс.руб.</t>
  </si>
  <si>
    <t>Увеличение поступлений налоговых доходов за счет роста численности работников, принятых на дополнительно введенные (созданные) рабочие места, тыс.руб.</t>
  </si>
  <si>
    <t>Увеличение поступлений налоговых
доходов за счет роста среднемесячной номинальной начисленной заработной
платы работников, тыс. руб.</t>
  </si>
  <si>
    <t>Увеличение поступлений налоговых доходов за счет снижения неформальной занятости, тыс. руб.</t>
  </si>
  <si>
    <t>Прирост доходов от перечисления в бюджет части прибыли МУП, тыс. руб.</t>
  </si>
  <si>
    <t>Увеличение поступлений
неналоговых доходов, тыс. руб</t>
  </si>
  <si>
    <t>Сокращение расходов бюджета в результате реорганизации (укрупнения) городских и сельских поселений, оптимизации сети населённых пунктов, тыс. руб.</t>
  </si>
  <si>
    <t>Сокращение расходов бюджета в результате передачи полномочий поселений муниципальным районам, тыс. руб.</t>
  </si>
  <si>
    <t>Прирост доходов от внебюджетной деятельности по сравнению с предыдущим годом, %</t>
  </si>
  <si>
    <t>Сокращение расходов в результате списания неиспользуемого имущества, тыс. руб.</t>
  </si>
  <si>
    <t>Сокращение неэффективных расходов, тыс. руб.</t>
  </si>
  <si>
    <t>Сокращение бюджетных расходов, тыс. руб.</t>
  </si>
  <si>
    <t>Объем экономии бюджетных средств при реализации мероприятий по переводу  систем и объектов  на энергоэффективные технологии, тыс. руб.</t>
  </si>
  <si>
    <t>Доля расходов бюджетов муниципальных районов (городского округа) Республики Мордовия, формируемых в рамках программ, %</t>
  </si>
  <si>
    <t>Доля муниципальных образований муниципального района в Республике Мордовия, утвердивших бюджеты на очередной финансовый год и плановый период, %</t>
  </si>
  <si>
    <t>Объем новых расходных обязательств, увеличение действующих расходных обязательств, не обеспеченных собственными доходами, тыс. руб.</t>
  </si>
  <si>
    <t>сокращение расходов на обслуживание муниципального долга в результате рефинансирования долговых обязательств, тыс. руб.</t>
  </si>
  <si>
    <t>сокращение расходов на обслуживание муниципального долга в результате привлечения среднесрочных банковских кредитов, тыс. руб.</t>
  </si>
  <si>
    <t>сокращение расходов на обслуживание муниципального долга в результате выпуска ценных бумаг, тыс. руб.</t>
  </si>
  <si>
    <t>сокращение расходов, связанных с необходимостью исполнения гарантийных обязательств, тыс. руб.</t>
  </si>
  <si>
    <t>объем дефицита бюджета района, %</t>
  </si>
  <si>
    <t>не более 10%</t>
  </si>
  <si>
    <t>отсутствие просроченной  кредиторской задолженности по заработной плате, тыс. руб.</t>
  </si>
  <si>
    <t>доля просроченной кредиторской задолженности в расходах консолидированного бюджета Республики Мордовия, %</t>
  </si>
  <si>
    <t>Взаимодействие органов местного самоуправления, общественных и религиозных объединений Ичалковского муниципального рвйона по гармонизации межэтнических отношений, укреплению общегражданской идентичности (организация и проведение конкурсов, проектов по сохранению национальных традиций и религиозных обычаев)</t>
  </si>
  <si>
    <t>Объем производства валовой продукции сельского хозяйства в хозяйствах всех категорий в 2020 году составил 3491,5 млн.рублей, индекс производства –99,1% к уровню 2020 г., в том числе в растениеводстве – 94,8%, животноводстве –102,2%. Снижение индекса производства вызвано уменьшением валового сбора сахарной свеклы - из-за неблагоприятных климатических условий произошло снижение урожайности и летняя гибель площадей в количестве  150 га. Индекс производства пищевых продуктов составил 100,5 %, индекс производительности труда -99,2 %. Среднемесячная заработная плата возросла на 9% и составила 28170 руб, что на 2,4 % выше планового показателя. Количество высокопроизводительных мест – 815 . Плановый показатель приобретения тракторов и комбайнов на 2020 год был запланирован 2 ед. Фактически по льготной цене приобретено 3 ед, в том числе 3 зерноуборочных комбайна.  Производство зерна (включая кукурузу на зерно) в 2020 году составило 91,2 тыс. тонн. Целевой индикатор на 2020 г. – 90,9 тыс. тонн, выполнение составило 100,3 процента. С одного гектара получено 39,3 центнера (в бункерном весе). Валовой сбор сахарной свеклы в 2020 году составил 158,7 тыс. тонн, целевой индикатор Муниципальной программы выполнен на 59,7%.  Снижение  валового сбора сахарной свеклы - из-за неблагоприятных климатических условий произошло снижение урожайности и летняя гибель площадей в количестве  150 га. В 2020 году произведено скота и птицы на убой в живом весе во всех категориях хозяйств   7982 тонны, что составило 96,4 %  или на 0,3 тыс. тонн меньше уровня 2019 г. Производство молока за 2020 год составило 52,2 тыс. тонн, в том числе в общественном секторе – 47,1 тыс. тонн, рост – на 2,4 %  Производство молока увеличились почти во всех хозяйствах, кроме  Аграрного колледжа,  СХПК "Пермеевский " и « 1 Мая». Наибольшее увеличение объемов производства молока обеспечено в ООО «Дружба» -  3093 тонны, ООО «Агро-мир» -471 тонну,  ООО «Троицкое» -341 тонну. Продуктивность коров составила 8736 кг.На 1 января 2021 года в сельхозпредприятиях и КФХ поголовье крупного рогатого скота мясных пород и помесного скота составило 233 головы, (предусмотрено на 2020 г. –231 голова), или выполнение составило 100,9  процентов, также увеличилось поголовье коров  специализированных мясных пород с 129 голов до 153. Численность племенного маточного поголовья увеличилось на 21,1%. Реализация племенного молодняка крс молочных пород на 100 голов маток составила 10 голов;  Не выполнен показатель по площади, засеваемой элитными семенами: факт 3,6 % в общей площади посевов, при плановом показателе  - 5,1 %.  За 2020 год доля  застрахованных  посевов составила 21,6 % ( при плановом показателе "15"),  Количество новых постоянных мест, созданных во вновь открытых КФХ и СПОКах, получивших грантовую поддержку – 13 при прогнозе 2.Количество новых постоянных мест, созданных во вновь открытых КФХ и СПОКах, получивших грантовую поддержку – 13 при прогнозе 2.застрахованного скота - 25 %( при плановом показателе "30,7") .    В 2020 году предприятиями перерабатывающей промышленности произведено сыров и сырных продуктов 10,5 тыс. тонн (при плановом значении показателя  – 9,7 тыс. тонн), или выполнение показателя составило 108,2% , производство масла сливочного составило 1,84 тыс. тонн (при плановом значении показателя на 2020 г. – 1,71 тыс. тонн), выполнение показателя – 107,6%. Темп роста объёмов производства мяса, субпродуктов, колбасных изделий составил 106,4%. Количество скотомест на строящихся, модернизируемых и введенных в эксплуатацию животноводческих комплексах молочного направления (молочных фермах) в 2020 году увеличилось на 672 скотомест в животноводческих комплексах молочного направления. Предусмотрено 3 целевых показателя, в том числе: уровень обеспечения сельскохозяйственных организаций квалифицированными специалистами ( факт – 94,5 %, целевой показатель -85%) ; количество специалистов, прошедших профессиональную подготовку, переподготовку и повышение квалификации по аграрным направлениям (факт –25 чел, целевой показатель - 22); доля молодых специалистов в общей численности квалифицированных специалистов сельскохозяйственных организаций ( факт – 18 %, целевой показатель -  19 %) . В 2020 году участниками подпрограммы стали 5 молодых  специалистов.</t>
  </si>
  <si>
    <t>В 2020 г. на реализацию мероприятий программы запланировано 50,0 тыс.рублей, из них освоено 50 тыс.рублей на приобретение и установку системы наблюдения на здании администрации Ичалковского муниципального района, дополнительно в декабре 2020 г. в рамках данной программы приобретены буклеты и баннер по профилактике  употребления наркотиков на сумму 9,0 тыс.рублей, а также предусмотрены 12,53 ты.рублей на установку системы видеонаблюдения. Всего по программе за 2020 г. освоено 71,53 тыс.рублей.</t>
  </si>
  <si>
    <t>Улучшение жилищных условий граждан, проживающих на сельских территориях., в том числе за счет льготной сельской ипотеки.  Обустройство детской игровой площадки на ул. П.Н.Абаимовой  в с.Кемля. Обустройство детской площадки по ул. Кооперативная в с. Ичалки.  Обустройство детской площадки в с.Ульянка. Водоснабжение улиц Лесная, Сосновая, Заводская, переулка Школьный поселка Смольный Ичалковского муниципального района Республики Мордовия» (3-4 этап строительства). Подключение водопровода к водопроводной скважине п. Смольный.</t>
  </si>
  <si>
    <t>Ремонт автомобильных дорог по ул. Кирова в с. Лада, ул. Площадь Советская, пер. Больничный в с. Кемля  Ичалковского муниципального района. Содержание автомобильных дорог общего пользования местного значения, улично-дорожной сети и искусственных сооружений на них.</t>
  </si>
  <si>
    <t xml:space="preserve">Организация транспортного обслуживания населения по муниципальным маршрутам. Разработка проектно-сметной документации на рекультивацию объекта накопленного вреда окружающей среде: полигон твердых бытовых отходов, расположенный по адресу: Республика Мордовия, Ичалковский район, п. Павловка. Выполнение работ по обустройству мест (площадок) накопления твердых коммунальных отходов, расположенных на территории Ичалковского муниципального района. Обеспечение функционирования МКУ «Центр обслуживания муниципальных учреждений» и укрепление материально-технической базы учреждения. Обеспечение функционирования МКУ «Управление по эксплуатации административных зданий  муниципальной собственности администрации Ичалковского муниципального района. Проведение мероприятий, направленных на обеспечение благоприятного инвестиционного климата Ичалковского муниципального района.  Проведение мониторинга состояния и развития конкурентной среды на территории Ичалковского муниципального района . Организация и координация реализации Стратегии социально-экономического развития Ичалковского муниципального района.Подписание и исполнение договора администрации района с Мордовиястатом на оказание информационно-статистических услуг.
</t>
  </si>
  <si>
    <t>Информационное обеспечение субъектов малого и среднего предпринимательства и совершенствование внешней среды для развития предпринимательства. Мониторинг системы нормативной правовой базы, регулирующей сферу малого и среднего предпринимательства.  Организация проведения семинаров и прочих мероприятий по вопросам предпримательской деятельности.</t>
  </si>
  <si>
    <t>Оплата работ по замене створок окон из ПВХ. Приобретение светодиодных ламп.</t>
  </si>
  <si>
    <t>Приобретение монитора.</t>
  </si>
  <si>
    <t>Автоматизация процессов проектирования бюджета Ичалковского муниципального района, оплата комплексной услуги связи.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поселения.Обеспечение функционирования Финансового управления администрации Ичалковского муниципального района.</t>
  </si>
  <si>
    <t>Муниципальная программа "Повышение 
безопасности  жизнедеятельности населения  и территорий 
в Ичалковском муниципальном районе"</t>
  </si>
  <si>
    <t>Приобретение наградной атрибутики. Организация и проведение официальных физкультурно-оздоровительных и спортивных мероприятий: Районные соревнования по лыжным гонкам ,  Первенство Ичалковского муниципального района по волейболду , Районные соревнования по лыжным гонкам "Лыжня России" 2020 г., Районные соревнования по мини - футболу.</t>
  </si>
  <si>
    <t>Развитие культурно-досуговой деятельности и народного творчества; Развитие библиотечного дела; Развитие музейного дела;                                                         Развитие системы дополнительного образования. Обеспечение развития и укрепления материально-технической базы домов культуры в населенных пунктах с числом жителей до 50 тысяч человек на 2020 год. Подключение общедоступных библиотек и государственных центральных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на 2020. Разработка проектно-сметной документации, выполнение обследования несущих конструкций здания, разработка инженерно-экологических изысканий, разработка инженерно-геологических изысканий, разработка инженерно-геодезических изысканий по объекту: «Капитальный ремонт МБУ «Центр культуры» Ичалковского муниципального района РМ». Оплата работ по техническому обследованию объекта: «Здание сельского дома культуры, расположенного по адресу: Республика Мордовия, Ичалковский район, с. Лада ул. Базарная, д. 15». Изготовление технического плана на помещение Гуляевского сельского дома культуры.</t>
  </si>
  <si>
    <t>Предоставление субсидии добровольной пожарной команде с. Береговые Сыреси на возмещение части затрат.Оказание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Обеспечение финансовой деятельности и приобретение материалов для текущего ремонта кабинета муниципального казенного учреждения «Центр по делам гражданской обороны, чрезвычайным ситуациям и вопросам Единой дежурно-диспетчерской службы Ичалковского муниципального района».</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</si>
  <si>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 Приобретение наградной атрибутики.</t>
  </si>
  <si>
    <t>Организация предоставления обучающимся из малоимущих семей питания, с освобождением от платы его стоимости. Выплата ежемесячного пособия опекуну(попечителю), приемному родителю на содержание ребенка, находящегося под опекой(попечительством), в приемной семье. Выплата ежемесячного денежного пособия лицам из числа детей-сирот, оставшихся без попечения родителей, обучающимся в государственных образовательных организациях. 
Проведение августовской конференции. Организация и проведение мероприятия «День учителя». Организация и проведение 5-ти дневных сборов. Организация и проведение конкурса « Ученик года». Чествование победителей муниципального тура предметной олимпиады.  Реализация мероприятий по обеспечению персонифицированного финансирования  дополнительного образования детей. Приобретение материалов для подготовки помещений центров образования цифрового и гуманитарного профилей "Точка роста".</t>
  </si>
  <si>
    <t>Создание условий, способствующих сохранению здоровья населения  на протяжении всей жизни. Организация акций,  дней здоровья и иных мероприятий,  направленных на мотивирование  граждан к ведению здорового образа жизни. Мероприятия, направленные на  сохранение и укрепление здоровья людей с ограниченными возможностями здоровья. Мероприятия, направленные профилактику асоциального, девиантного поведения и семейного неблагополучия. Мониторинг здоровья населения.</t>
  </si>
  <si>
    <t>Приобретение специального, в том числе учебного и компьютерного оборудования (мультимедийный проектор, встроенный интерфейс, механизмы настройки цвета экрана и размера шрифта, звуковые сигналы нажатия клавиш, специальные программы «увеличительное стекло» для слабовидящих, брайлевские экраны и принтеры, системы синтеза речи для слепых), в целях обеспечения физической доступности для организации коррекционной работы и обучения инвалидов по зрению, слуху и с нарушениями опорно-двигательного аппарата.</t>
  </si>
  <si>
    <t>Доля рабочих мест сотрудников органов местного самоуправления района, обеспеченных телекоммуникационными ресурсами посредством скоростной информационной магистрали органов государственной власти Республики Мордовия, %</t>
  </si>
  <si>
    <t>Доля муниципальных услуг, предоставляемых с помощью ИКТ, в том числе с использованием сети Интернет, %</t>
  </si>
  <si>
    <t>Доля муниципальных заказов, размещаемых с использованием ИКТ,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</si>
</sst>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р_._-;\-* #,##0.00_р_._-;_-* &quot;-&quot;??_р_._-;_-@_-"/>
    <numFmt numFmtId="164" formatCode="#,##0.0_ ;\-#,##0.0\ "/>
    <numFmt numFmtId="165" formatCode="0.0"/>
    <numFmt numFmtId="166" formatCode="_(* #,##0.00_);_(* \(#,##0.00\);_(* &quot;-&quot;??_);_(@_)"/>
    <numFmt numFmtId="167" formatCode="_-* #,##0.0_р_._-;\-* #,##0.0_р_._-;_-* &quot;-&quot;?_р_._-;_-@_-"/>
    <numFmt numFmtId="168" formatCode="#,##0.0"/>
    <numFmt numFmtId="169" formatCode="#,##0.0_ ;\-#,##0.0,"/>
  </numFmts>
  <fonts count="27"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4"/>
      <name val="Times New Roman"/>
      <family val="1"/>
      <charset val="204"/>
    </font>
    <font>
      <sz val="11"/>
      <color theme="1"/>
      <name val="Times New Roman"/>
      <family val="1"/>
      <charset val="204"/>
    </font>
    <font>
      <i/>
      <sz val="11"/>
      <color rgb="FF7F7F7F"/>
      <name val="Times New Roman"/>
      <family val="2"/>
      <charset val="204"/>
    </font>
    <font>
      <sz val="12"/>
      <color theme="1"/>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s>
  <cellStyleXfs count="113">
    <xf numFmtId="0" fontId="0"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0" fontId="25" fillId="0" borderId="0" applyNumberFormat="0" applyFill="0" applyBorder="0" applyAlignment="0" applyProtection="0"/>
  </cellStyleXfs>
  <cellXfs count="300">
    <xf numFmtId="0" fontId="0" fillId="0" borderId="0" xfId="0"/>
    <xf numFmtId="0" fontId="22"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4" fontId="3" fillId="4" borderId="2" xfId="106" applyNumberFormat="1" applyFont="1" applyFill="1" applyBorder="1" applyAlignment="1">
      <alignment horizontal="center" vertical="center"/>
    </xf>
    <xf numFmtId="165"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4" fontId="2" fillId="3" borderId="2" xfId="106" applyNumberFormat="1" applyFont="1" applyFill="1" applyBorder="1" applyAlignment="1">
      <alignment horizontal="center" vertical="center" wrapText="1"/>
    </xf>
    <xf numFmtId="164" fontId="2" fillId="0" borderId="2" xfId="106" applyNumberFormat="1" applyFont="1" applyBorder="1" applyAlignment="1">
      <alignment horizontal="center" vertical="center" wrapText="1"/>
    </xf>
    <xf numFmtId="165"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4"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7"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168" fontId="0" fillId="5" borderId="2" xfId="0" applyNumberFormat="1" applyFill="1" applyBorder="1" applyAlignment="1">
      <alignment horizontal="center" vertical="center"/>
    </xf>
    <xf numFmtId="165" fontId="17" fillId="5" borderId="2" xfId="2" applyNumberFormat="1" applyFont="1" applyFill="1" applyBorder="1" applyAlignment="1">
      <alignment horizontal="center" vertical="center"/>
    </xf>
    <xf numFmtId="165"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0" fillId="5" borderId="0" xfId="0" applyFill="1"/>
    <xf numFmtId="0" fontId="15" fillId="5" borderId="0" xfId="0" applyFont="1" applyFill="1"/>
    <xf numFmtId="0" fontId="1" fillId="5" borderId="2" xfId="57" applyFont="1" applyFill="1" applyBorder="1" applyAlignment="1">
      <alignment horizontal="center" vertical="center" wrapText="1"/>
    </xf>
    <xf numFmtId="0" fontId="0" fillId="6" borderId="0" xfId="0" applyFill="1"/>
    <xf numFmtId="0" fontId="13" fillId="5" borderId="0" xfId="0" applyFont="1" applyFill="1"/>
    <xf numFmtId="167"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57" applyFont="1" applyFill="1" applyBorder="1" applyAlignment="1">
      <alignment horizontal="center" vertical="center" wrapText="1"/>
    </xf>
    <xf numFmtId="0" fontId="2" fillId="5" borderId="2" xfId="2" applyFont="1" applyFill="1" applyBorder="1" applyAlignment="1">
      <alignment horizontal="center" vertical="center" wrapText="1"/>
    </xf>
    <xf numFmtId="0" fontId="1" fillId="5" borderId="6" xfId="57" applyFont="1" applyFill="1" applyBorder="1" applyAlignment="1">
      <alignment horizontal="center" vertical="center" wrapText="1"/>
    </xf>
    <xf numFmtId="0" fontId="1" fillId="5" borderId="5" xfId="57" applyFont="1" applyFill="1" applyBorder="1" applyAlignment="1">
      <alignment horizontal="center" vertical="center" wrapText="1"/>
    </xf>
    <xf numFmtId="0" fontId="1" fillId="5" borderId="7" xfId="57" applyFont="1" applyFill="1" applyBorder="1" applyAlignment="1">
      <alignment horizontal="center" vertical="top" wrapText="1"/>
    </xf>
    <xf numFmtId="0" fontId="0" fillId="5" borderId="0" xfId="0" applyFill="1" applyAlignment="1">
      <alignment horizontal="center" vertical="top"/>
    </xf>
    <xf numFmtId="0" fontId="15" fillId="5" borderId="0" xfId="0" applyFont="1" applyFill="1" applyAlignment="1">
      <alignment horizontal="center" vertical="top"/>
    </xf>
    <xf numFmtId="0" fontId="0" fillId="0" borderId="0" xfId="0" applyAlignment="1">
      <alignment horizontal="center" vertical="top"/>
    </xf>
    <xf numFmtId="165" fontId="2" fillId="5" borderId="2" xfId="2" applyNumberFormat="1" applyFont="1" applyFill="1" applyBorder="1" applyAlignment="1">
      <alignment horizontal="center" vertical="center" wrapText="1"/>
    </xf>
    <xf numFmtId="0" fontId="2" fillId="5" borderId="2" xfId="106" applyNumberFormat="1" applyFont="1" applyFill="1" applyBorder="1" applyAlignment="1">
      <alignment horizontal="left" vertical="top" wrapText="1"/>
    </xf>
    <xf numFmtId="0" fontId="2" fillId="5" borderId="2" xfId="2" applyFont="1" applyFill="1" applyBorder="1" applyAlignment="1">
      <alignment vertical="center" wrapText="1"/>
    </xf>
    <xf numFmtId="0" fontId="10" fillId="5" borderId="2" xfId="2" applyFont="1" applyFill="1" applyBorder="1" applyAlignment="1">
      <alignment vertical="center" wrapText="1"/>
    </xf>
    <xf numFmtId="0" fontId="17" fillId="5" borderId="2" xfId="2" applyFont="1" applyFill="1" applyBorder="1"/>
    <xf numFmtId="0" fontId="10" fillId="5" borderId="2" xfId="2" applyNumberFormat="1" applyFont="1" applyFill="1" applyBorder="1" applyAlignment="1">
      <alignment horizontal="left" vertical="top" wrapText="1"/>
    </xf>
    <xf numFmtId="0" fontId="2" fillId="5" borderId="16" xfId="2" applyFont="1" applyFill="1" applyBorder="1" applyAlignment="1">
      <alignment horizontal="center" vertical="top" wrapText="1"/>
    </xf>
    <xf numFmtId="0" fontId="1" fillId="5" borderId="2" xfId="2" applyNumberFormat="1" applyFont="1" applyFill="1" applyBorder="1" applyAlignment="1">
      <alignment horizontal="left" vertical="top" wrapText="1"/>
    </xf>
    <xf numFmtId="0" fontId="17" fillId="5" borderId="2" xfId="2" applyFont="1" applyFill="1" applyBorder="1" applyAlignment="1">
      <alignment horizontal="center" vertical="center"/>
    </xf>
    <xf numFmtId="0" fontId="2" fillId="5" borderId="4" xfId="2" applyFont="1" applyFill="1" applyBorder="1" applyAlignment="1">
      <alignment horizontal="center" vertical="center" wrapText="1"/>
    </xf>
    <xf numFmtId="0" fontId="10" fillId="5" borderId="1" xfId="2" applyNumberFormat="1" applyFont="1" applyFill="1" applyBorder="1" applyAlignment="1">
      <alignment horizontal="left" vertical="top" wrapText="1"/>
    </xf>
    <xf numFmtId="0" fontId="2" fillId="5" borderId="1" xfId="2" applyFont="1" applyFill="1" applyBorder="1" applyAlignment="1">
      <alignment vertical="center" wrapText="1"/>
    </xf>
    <xf numFmtId="0" fontId="10" fillId="5" borderId="1" xfId="2" applyFont="1" applyFill="1" applyBorder="1" applyAlignment="1">
      <alignment vertical="center" wrapText="1"/>
    </xf>
    <xf numFmtId="0" fontId="17" fillId="5" borderId="1" xfId="2" applyFont="1" applyFill="1" applyBorder="1"/>
    <xf numFmtId="168" fontId="21" fillId="5" borderId="2" xfId="0" applyNumberFormat="1" applyFont="1" applyFill="1" applyBorder="1" applyAlignment="1">
      <alignment horizontal="center" vertical="center" wrapText="1"/>
    </xf>
    <xf numFmtId="168" fontId="2" fillId="5" borderId="2" xfId="2" applyNumberFormat="1" applyFont="1" applyFill="1" applyBorder="1" applyAlignment="1">
      <alignment horizontal="center" vertical="center" wrapText="1"/>
    </xf>
    <xf numFmtId="165" fontId="20" fillId="5" borderId="2" xfId="0" applyNumberFormat="1" applyFont="1" applyFill="1" applyBorder="1" applyAlignment="1">
      <alignment horizontal="center" wrapText="1"/>
    </xf>
    <xf numFmtId="2" fontId="20" fillId="5" borderId="2" xfId="0" applyNumberFormat="1" applyFont="1" applyFill="1" applyBorder="1" applyAlignment="1">
      <alignment horizontal="center" wrapText="1"/>
    </xf>
    <xf numFmtId="0" fontId="1" fillId="5" borderId="2" xfId="0" applyFont="1" applyFill="1" applyBorder="1" applyAlignment="1">
      <alignment horizontal="center" vertical="center" wrapText="1" shrinkToFit="1"/>
    </xf>
    <xf numFmtId="165" fontId="26" fillId="5" borderId="2" xfId="0" applyNumberFormat="1" applyFont="1" applyFill="1" applyBorder="1" applyAlignment="1">
      <alignment horizontal="center" vertical="center" wrapText="1"/>
    </xf>
    <xf numFmtId="168" fontId="26"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5"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68" fontId="2" fillId="5" borderId="2" xfId="0" applyNumberFormat="1"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165" fontId="26" fillId="5" borderId="2" xfId="0" applyNumberFormat="1" applyFont="1" applyFill="1" applyBorder="1" applyAlignment="1">
      <alignment horizontal="center" vertical="center" wrapText="1" shrinkToFit="1"/>
    </xf>
    <xf numFmtId="0" fontId="26" fillId="0" borderId="2" xfId="0" applyFont="1" applyFill="1" applyBorder="1" applyAlignment="1">
      <alignment horizontal="left" vertical="center" wrapText="1"/>
    </xf>
    <xf numFmtId="165" fontId="2" fillId="5" borderId="4" xfId="0" applyNumberFormat="1" applyFont="1" applyFill="1" applyBorder="1" applyAlignment="1">
      <alignment horizontal="center" vertical="center" wrapText="1"/>
    </xf>
    <xf numFmtId="168" fontId="2" fillId="0" borderId="2"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165"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9" fontId="2" fillId="0" borderId="2" xfId="112" applyNumberFormat="1" applyFont="1" applyFill="1" applyBorder="1" applyAlignment="1" applyProtection="1">
      <alignment horizontal="center" vertical="center" wrapText="1"/>
    </xf>
    <xf numFmtId="165" fontId="2" fillId="0" borderId="2" xfId="106"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68" fontId="1" fillId="5" borderId="2" xfId="0"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2" xfId="106" applyNumberFormat="1" applyFont="1" applyFill="1" applyBorder="1" applyAlignment="1">
      <alignment vertical="top" wrapText="1"/>
    </xf>
    <xf numFmtId="167" fontId="1" fillId="5" borderId="2" xfId="2" applyNumberFormat="1" applyFont="1" applyFill="1" applyBorder="1" applyAlignment="1">
      <alignment horizontal="center" vertical="center" wrapText="1"/>
    </xf>
    <xf numFmtId="0" fontId="3" fillId="5" borderId="5" xfId="2" applyFont="1" applyFill="1" applyBorder="1" applyAlignment="1">
      <alignment horizontal="center" vertical="center" textRotation="90" wrapText="1"/>
    </xf>
    <xf numFmtId="167" fontId="3" fillId="5" borderId="2" xfId="106" applyNumberFormat="1" applyFont="1" applyFill="1" applyBorder="1" applyAlignment="1">
      <alignment horizontal="center" vertical="center" wrapText="1"/>
    </xf>
    <xf numFmtId="165"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2" fillId="5" borderId="2" xfId="2" applyFont="1" applyFill="1" applyBorder="1" applyAlignment="1">
      <alignment horizontal="center" vertical="center" textRotation="90" wrapText="1"/>
    </xf>
    <xf numFmtId="0" fontId="2" fillId="5" borderId="8" xfId="2" applyFont="1" applyFill="1" applyBorder="1" applyAlignment="1">
      <alignment horizontal="center" vertical="center" textRotation="90" wrapText="1"/>
    </xf>
    <xf numFmtId="167" fontId="10" fillId="5" borderId="9" xfId="2" applyNumberFormat="1" applyFont="1" applyFill="1" applyBorder="1" applyAlignment="1">
      <alignment horizontal="center" vertical="center" wrapText="1"/>
    </xf>
    <xf numFmtId="167" fontId="3" fillId="5" borderId="9" xfId="106" applyNumberFormat="1" applyFont="1" applyFill="1" applyBorder="1" applyAlignment="1">
      <alignment horizontal="center" vertical="center" wrapText="1"/>
    </xf>
    <xf numFmtId="0" fontId="3" fillId="5" borderId="10" xfId="106" applyNumberFormat="1" applyFont="1" applyFill="1" applyBorder="1" applyAlignment="1">
      <alignment horizontal="center" vertical="center" wrapText="1"/>
    </xf>
    <xf numFmtId="0" fontId="2" fillId="5" borderId="11" xfId="2" applyFont="1" applyFill="1" applyBorder="1" applyAlignment="1">
      <alignment horizontal="center" vertical="center" textRotation="90" wrapText="1"/>
    </xf>
    <xf numFmtId="167" fontId="10" fillId="5" borderId="0" xfId="2" applyNumberFormat="1" applyFont="1" applyFill="1" applyBorder="1" applyAlignment="1">
      <alignment horizontal="center" vertical="center" wrapText="1"/>
    </xf>
    <xf numFmtId="167" fontId="3" fillId="5" borderId="0" xfId="106" applyNumberFormat="1" applyFont="1" applyFill="1" applyBorder="1" applyAlignment="1">
      <alignment horizontal="center" vertical="center" wrapText="1"/>
    </xf>
    <xf numFmtId="0" fontId="3" fillId="5" borderId="12" xfId="106" applyNumberFormat="1" applyFont="1" applyFill="1" applyBorder="1" applyAlignment="1">
      <alignment horizontal="center" vertical="center" wrapText="1"/>
    </xf>
    <xf numFmtId="0" fontId="0" fillId="5" borderId="19" xfId="0" applyFill="1" applyBorder="1"/>
    <xf numFmtId="0" fontId="0" fillId="5" borderId="39" xfId="0" applyFill="1" applyBorder="1"/>
    <xf numFmtId="0" fontId="0" fillId="5" borderId="38" xfId="0" applyFill="1" applyBorder="1"/>
    <xf numFmtId="0" fontId="1" fillId="5" borderId="5" xfId="2" applyNumberFormat="1" applyFont="1" applyFill="1" applyBorder="1" applyAlignment="1">
      <alignment horizontal="left" vertical="top" wrapText="1"/>
    </xf>
    <xf numFmtId="165" fontId="2" fillId="5" borderId="16" xfId="2" applyNumberFormat="1" applyFont="1" applyFill="1" applyBorder="1" applyAlignment="1">
      <alignment horizontal="center" vertical="top" wrapText="1"/>
    </xf>
    <xf numFmtId="167" fontId="3" fillId="5" borderId="17" xfId="106" applyNumberFormat="1" applyFont="1" applyFill="1" applyBorder="1" applyAlignment="1">
      <alignment horizontal="center" vertical="center" wrapText="1"/>
    </xf>
    <xf numFmtId="167" fontId="10" fillId="5" borderId="2" xfId="2" applyNumberFormat="1" applyFont="1" applyFill="1" applyBorder="1" applyAlignment="1">
      <alignment horizontal="center" vertical="center" wrapText="1"/>
    </xf>
    <xf numFmtId="0"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0" fontId="0" fillId="5" borderId="13" xfId="0" applyFill="1" applyBorder="1"/>
    <xf numFmtId="0" fontId="0" fillId="5" borderId="14" xfId="0" applyFill="1" applyBorder="1"/>
    <xf numFmtId="0" fontId="0" fillId="5" borderId="15" xfId="0" applyFill="1" applyBorder="1"/>
    <xf numFmtId="0" fontId="3" fillId="0" borderId="2" xfId="106" applyNumberFormat="1" applyFont="1" applyFill="1" applyBorder="1" applyAlignment="1">
      <alignment vertical="top" wrapText="1"/>
    </xf>
    <xf numFmtId="165" fontId="3" fillId="5" borderId="2" xfId="106" applyNumberFormat="1" applyFont="1" applyFill="1" applyBorder="1" applyAlignment="1">
      <alignment vertical="top" wrapText="1"/>
    </xf>
    <xf numFmtId="0" fontId="23" fillId="3"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2" xfId="0" applyFont="1" applyFill="1" applyBorder="1" applyAlignment="1">
      <alignment wrapText="1"/>
    </xf>
    <xf numFmtId="0" fontId="23"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16" fontId="23" fillId="0" borderId="2" xfId="0" quotePrefix="1" applyNumberFormat="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17" xfId="0" applyFont="1" applyFill="1" applyBorder="1" applyAlignment="1">
      <alignment horizontal="center" vertical="center" wrapText="1"/>
    </xf>
    <xf numFmtId="0" fontId="1" fillId="5" borderId="17" xfId="0" applyFont="1" applyFill="1" applyBorder="1" applyAlignment="1">
      <alignment horizontal="center" wrapText="1"/>
    </xf>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0" xfId="0" applyFill="1" applyBorder="1"/>
    <xf numFmtId="0" fontId="0" fillId="5" borderId="12" xfId="0" applyFill="1" applyBorder="1"/>
    <xf numFmtId="0" fontId="2" fillId="5" borderId="2" xfId="106" applyNumberFormat="1" applyFont="1" applyFill="1" applyBorder="1" applyAlignment="1">
      <alignment vertical="center" wrapText="1"/>
    </xf>
    <xf numFmtId="0" fontId="1" fillId="5" borderId="2" xfId="2" applyNumberFormat="1" applyFont="1" applyFill="1" applyBorder="1" applyAlignment="1">
      <alignment vertical="center" wrapText="1"/>
    </xf>
    <xf numFmtId="165" fontId="2" fillId="5" borderId="16" xfId="2" applyNumberFormat="1" applyFont="1" applyFill="1" applyBorder="1" applyAlignment="1">
      <alignment horizontal="center" vertical="center" wrapText="1"/>
    </xf>
    <xf numFmtId="168" fontId="10" fillId="5" borderId="2" xfId="2" applyNumberFormat="1" applyFont="1" applyFill="1" applyBorder="1" applyAlignment="1">
      <alignment horizontal="center" vertical="center" wrapText="1"/>
    </xf>
    <xf numFmtId="168" fontId="17" fillId="5" borderId="2" xfId="2" applyNumberFormat="1" applyFont="1" applyFill="1" applyBorder="1" applyAlignment="1">
      <alignment horizontal="center" vertical="center"/>
    </xf>
    <xf numFmtId="0" fontId="21" fillId="5" borderId="17"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2" xfId="0" applyFont="1" applyFill="1" applyBorder="1" applyAlignment="1">
      <alignment vertical="top" wrapText="1"/>
    </xf>
    <xf numFmtId="0" fontId="21" fillId="5" borderId="2" xfId="0" applyFont="1" applyFill="1" applyBorder="1" applyAlignment="1">
      <alignment wrapText="1"/>
    </xf>
    <xf numFmtId="168" fontId="17" fillId="5" borderId="10" xfId="2" applyNumberFormat="1" applyFont="1" applyFill="1" applyBorder="1" applyAlignment="1">
      <alignment horizontal="center" vertical="center"/>
    </xf>
    <xf numFmtId="168" fontId="2" fillId="5" borderId="16" xfId="2" applyNumberFormat="1" applyFont="1" applyFill="1" applyBorder="1" applyAlignment="1">
      <alignment horizontal="center" vertical="top" wrapText="1"/>
    </xf>
    <xf numFmtId="0" fontId="2" fillId="5" borderId="17" xfId="106" applyNumberFormat="1" applyFont="1" applyFill="1" applyBorder="1" applyAlignment="1">
      <alignment horizontal="left" vertical="top" wrapText="1"/>
    </xf>
    <xf numFmtId="165" fontId="10" fillId="5" borderId="5" xfId="2" applyNumberFormat="1" applyFont="1" applyFill="1" applyBorder="1" applyAlignment="1">
      <alignment horizontal="center" wrapText="1"/>
    </xf>
    <xf numFmtId="165" fontId="17" fillId="5" borderId="2" xfId="2" applyNumberFormat="1" applyFont="1" applyFill="1" applyBorder="1" applyAlignment="1">
      <alignment horizontal="center"/>
    </xf>
    <xf numFmtId="0" fontId="1" fillId="5" borderId="17" xfId="2" applyNumberFormat="1" applyFont="1" applyFill="1" applyBorder="1" applyAlignment="1">
      <alignment horizontal="left" vertical="top" wrapText="1"/>
    </xf>
    <xf numFmtId="2" fontId="0" fillId="5" borderId="5" xfId="0" applyNumberFormat="1" applyFill="1" applyBorder="1" applyAlignment="1">
      <alignment horizontal="center"/>
    </xf>
    <xf numFmtId="0" fontId="1" fillId="5" borderId="18" xfId="2" applyNumberFormat="1" applyFont="1" applyFill="1" applyBorder="1" applyAlignment="1">
      <alignment horizontal="left" vertical="top" wrapText="1"/>
    </xf>
    <xf numFmtId="165" fontId="0" fillId="5" borderId="5" xfId="0" applyNumberFormat="1" applyFill="1" applyBorder="1" applyAlignment="1">
      <alignment horizontal="center"/>
    </xf>
    <xf numFmtId="0" fontId="2" fillId="5" borderId="1" xfId="2" applyFont="1" applyFill="1" applyBorder="1" applyAlignment="1">
      <alignment horizontal="center" vertical="top" wrapText="1"/>
    </xf>
    <xf numFmtId="0" fontId="10" fillId="5" borderId="19" xfId="57" applyFont="1" applyFill="1" applyBorder="1" applyAlignment="1">
      <alignment horizontal="center" vertical="center" wrapText="1"/>
    </xf>
    <xf numFmtId="0" fontId="10" fillId="5" borderId="39" xfId="57" applyFont="1" applyFill="1" applyBorder="1" applyAlignment="1">
      <alignment horizontal="center" vertical="center" wrapText="1"/>
    </xf>
    <xf numFmtId="0" fontId="2" fillId="5" borderId="4" xfId="2" applyFont="1" applyFill="1" applyBorder="1" applyAlignment="1">
      <alignment horizontal="center" vertical="top" wrapText="1"/>
    </xf>
    <xf numFmtId="0" fontId="1" fillId="5" borderId="4" xfId="0" applyFont="1" applyFill="1" applyBorder="1" applyAlignment="1">
      <alignment horizontal="left" vertical="center" wrapText="1"/>
    </xf>
    <xf numFmtId="0" fontId="10" fillId="5" borderId="4" xfId="2" applyFont="1" applyFill="1" applyBorder="1" applyAlignment="1">
      <alignment horizontal="center" vertical="center" wrapText="1"/>
    </xf>
    <xf numFmtId="0" fontId="17" fillId="5" borderId="4" xfId="2" applyFont="1" applyFill="1" applyBorder="1" applyAlignment="1">
      <alignment horizontal="center" vertical="center"/>
    </xf>
    <xf numFmtId="0" fontId="1" fillId="5" borderId="2" xfId="2" applyNumberFormat="1" applyFont="1" applyFill="1" applyBorder="1" applyAlignment="1">
      <alignment horizontal="left" vertical="center" wrapText="1"/>
    </xf>
    <xf numFmtId="165" fontId="0" fillId="5" borderId="2" xfId="0" applyNumberFormat="1" applyFill="1" applyBorder="1" applyAlignment="1">
      <alignment horizontal="center" vertical="center"/>
    </xf>
    <xf numFmtId="165" fontId="17" fillId="5" borderId="2" xfId="2" applyNumberFormat="1" applyFont="1" applyFill="1" applyBorder="1" applyAlignment="1">
      <alignment horizontal="right" vertical="center"/>
    </xf>
    <xf numFmtId="0" fontId="3" fillId="5" borderId="5" xfId="2" applyFont="1" applyFill="1" applyBorder="1" applyAlignment="1">
      <alignment horizontal="center" vertical="center" wrapText="1"/>
    </xf>
    <xf numFmtId="167" fontId="10" fillId="5" borderId="2" xfId="2" applyNumberFormat="1" applyFont="1" applyFill="1" applyBorder="1" applyAlignment="1">
      <alignment horizontal="right" vertical="center" wrapText="1"/>
    </xf>
    <xf numFmtId="167" fontId="3" fillId="5" borderId="17" xfId="106" applyNumberFormat="1" applyFont="1" applyFill="1" applyBorder="1" applyAlignment="1">
      <alignment vertical="center" wrapText="1"/>
    </xf>
    <xf numFmtId="0" fontId="2" fillId="5" borderId="0" xfId="2" applyFont="1" applyFill="1" applyBorder="1" applyAlignment="1">
      <alignment horizontal="center" vertical="center" textRotation="90" wrapText="1"/>
    </xf>
    <xf numFmtId="165" fontId="3" fillId="5" borderId="0" xfId="106" applyNumberFormat="1" applyFont="1" applyFill="1" applyBorder="1" applyAlignment="1">
      <alignment horizontal="center" vertical="center" wrapText="1"/>
    </xf>
    <xf numFmtId="0" fontId="3" fillId="5" borderId="38" xfId="2" applyFont="1" applyFill="1" applyBorder="1" applyAlignment="1">
      <alignment horizontal="center" vertical="center" textRotation="90" wrapText="1"/>
    </xf>
    <xf numFmtId="167" fontId="3" fillId="5" borderId="4" xfId="106" applyNumberFormat="1" applyFont="1" applyFill="1" applyBorder="1" applyAlignment="1">
      <alignment horizontal="center" vertical="center" wrapText="1"/>
    </xf>
    <xf numFmtId="165" fontId="3" fillId="5" borderId="19" xfId="106"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19" xfId="106" applyNumberFormat="1" applyFont="1" applyFill="1" applyBorder="1" applyAlignment="1">
      <alignment horizontal="center" vertical="center" wrapText="1"/>
    </xf>
    <xf numFmtId="0" fontId="3" fillId="5" borderId="0" xfId="106" applyNumberFormat="1" applyFont="1" applyFill="1" applyBorder="1" applyAlignment="1">
      <alignment horizontal="center" vertical="center" wrapText="1"/>
    </xf>
    <xf numFmtId="165" fontId="1" fillId="5" borderId="2" xfId="2" applyNumberFormat="1" applyFont="1" applyFill="1" applyBorder="1" applyAlignment="1">
      <alignment horizontal="center" vertical="center"/>
    </xf>
    <xf numFmtId="0" fontId="1" fillId="5" borderId="22" xfId="2" applyFont="1" applyFill="1" applyBorder="1" applyAlignment="1">
      <alignment horizontal="center" vertical="top" wrapText="1"/>
    </xf>
    <xf numFmtId="0" fontId="1" fillId="5" borderId="23" xfId="2" applyFont="1" applyFill="1" applyBorder="1" applyAlignment="1">
      <alignment horizontal="center" vertical="top" wrapText="1"/>
    </xf>
    <xf numFmtId="0" fontId="1" fillId="5"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5" fontId="17" fillId="5" borderId="1" xfId="2" applyNumberFormat="1" applyFont="1" applyFill="1" applyBorder="1" applyAlignment="1">
      <alignment horizontal="center" vertical="top"/>
    </xf>
    <xf numFmtId="165" fontId="17" fillId="5" borderId="3" xfId="2" applyNumberFormat="1" applyFont="1" applyFill="1" applyBorder="1" applyAlignment="1">
      <alignment horizontal="center" vertical="top"/>
    </xf>
    <xf numFmtId="165" fontId="17" fillId="5" borderId="21" xfId="2" applyNumberFormat="1" applyFont="1" applyFill="1" applyBorder="1" applyAlignment="1">
      <alignment horizontal="center" vertical="top"/>
    </xf>
    <xf numFmtId="0" fontId="1" fillId="5" borderId="30" xfId="2" applyFont="1" applyFill="1" applyBorder="1" applyAlignment="1">
      <alignment horizontal="center" vertical="top"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5" borderId="40" xfId="2" applyFont="1" applyFill="1" applyBorder="1" applyAlignment="1">
      <alignment horizontal="center" vertical="top" wrapText="1"/>
    </xf>
    <xf numFmtId="0" fontId="0" fillId="5" borderId="8" xfId="0" applyFill="1" applyBorder="1" applyAlignment="1">
      <alignment horizontal="center"/>
    </xf>
    <xf numFmtId="0" fontId="0" fillId="5" borderId="9" xfId="0" applyFill="1" applyBorder="1" applyAlignment="1">
      <alignment horizontal="center"/>
    </xf>
    <xf numFmtId="0" fontId="0" fillId="5" borderId="19" xfId="0" applyFill="1" applyBorder="1" applyAlignment="1">
      <alignment horizontal="center"/>
    </xf>
    <xf numFmtId="0" fontId="0" fillId="5" borderId="39" xfId="0" applyFill="1" applyBorder="1" applyAlignment="1">
      <alignment horizontal="center"/>
    </xf>
    <xf numFmtId="165" fontId="17" fillId="5" borderId="20" xfId="2" applyNumberFormat="1" applyFont="1" applyFill="1" applyBorder="1" applyAlignment="1">
      <alignment horizontal="center" vertical="top"/>
    </xf>
    <xf numFmtId="165" fontId="17" fillId="5" borderId="4" xfId="2" applyNumberFormat="1" applyFont="1" applyFill="1" applyBorder="1" applyAlignment="1">
      <alignment horizontal="center" vertical="top"/>
    </xf>
    <xf numFmtId="0" fontId="1" fillId="5" borderId="25" xfId="2" applyFont="1" applyFill="1" applyBorder="1" applyAlignment="1">
      <alignment horizontal="center" vertical="top" wrapText="1"/>
    </xf>
    <xf numFmtId="0" fontId="1" fillId="5" borderId="26" xfId="2" applyFont="1" applyFill="1" applyBorder="1" applyAlignment="1">
      <alignment horizontal="center" vertical="top" wrapText="1"/>
    </xf>
    <xf numFmtId="0" fontId="1" fillId="5" borderId="27" xfId="2" applyFont="1" applyFill="1" applyBorder="1" applyAlignment="1">
      <alignment horizontal="center" vertical="top" wrapText="1"/>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10" fillId="5" borderId="0" xfId="57" applyFont="1" applyFill="1" applyBorder="1" applyAlignment="1">
      <alignment horizontal="center" vertical="center" wrapText="1"/>
    </xf>
    <xf numFmtId="0" fontId="10" fillId="5" borderId="29" xfId="57" applyFont="1" applyFill="1" applyBorder="1" applyAlignment="1">
      <alignment horizontal="center" vertical="center" wrapText="1"/>
    </xf>
    <xf numFmtId="0" fontId="10" fillId="5" borderId="16" xfId="57" applyFont="1" applyFill="1" applyBorder="1" applyAlignment="1">
      <alignment horizontal="center" vertical="center" wrapText="1"/>
    </xf>
    <xf numFmtId="0" fontId="2" fillId="5" borderId="15" xfId="106" applyNumberFormat="1" applyFont="1" applyFill="1" applyBorder="1" applyAlignment="1">
      <alignment horizontal="left" vertical="top" wrapText="1"/>
    </xf>
    <xf numFmtId="0" fontId="10" fillId="5" borderId="28" xfId="57" applyFont="1" applyFill="1" applyBorder="1" applyAlignment="1">
      <alignment horizontal="center" vertical="center" wrapText="1"/>
    </xf>
    <xf numFmtId="0" fontId="10" fillId="5" borderId="9" xfId="57" applyFont="1" applyFill="1" applyBorder="1" applyAlignment="1">
      <alignment horizontal="center" vertical="center" wrapText="1"/>
    </xf>
    <xf numFmtId="0" fontId="10" fillId="5"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9" fillId="5" borderId="0" xfId="0" applyFont="1" applyFill="1" applyAlignment="1">
      <alignment horizontal="center" vertical="top" wrapText="1"/>
    </xf>
    <xf numFmtId="0" fontId="18" fillId="5" borderId="28" xfId="57" applyFont="1" applyFill="1" applyBorder="1" applyAlignment="1">
      <alignment horizontal="left" vertical="center" wrapText="1"/>
    </xf>
    <xf numFmtId="0" fontId="18" fillId="5" borderId="29" xfId="57" applyFont="1" applyFill="1" applyBorder="1" applyAlignment="1">
      <alignment horizontal="left" vertical="center" wrapText="1"/>
    </xf>
    <xf numFmtId="0" fontId="18" fillId="5" borderId="16" xfId="57" applyFont="1" applyFill="1" applyBorder="1" applyAlignment="1">
      <alignment horizontal="left" vertical="center" wrapText="1"/>
    </xf>
    <xf numFmtId="0" fontId="1" fillId="5" borderId="32" xfId="2" applyFont="1" applyFill="1" applyBorder="1" applyAlignment="1">
      <alignment horizontal="center" vertical="center" wrapText="1"/>
    </xf>
    <xf numFmtId="0" fontId="1" fillId="5" borderId="2" xfId="2" applyFont="1" applyFill="1" applyBorder="1" applyAlignment="1">
      <alignment horizontal="center" vertical="center" wrapText="1"/>
    </xf>
    <xf numFmtId="0" fontId="1" fillId="5" borderId="33" xfId="2" applyFont="1" applyFill="1" applyBorder="1" applyAlignment="1">
      <alignment horizontal="center" vertical="top" wrapText="1"/>
    </xf>
    <xf numFmtId="0" fontId="1" fillId="5" borderId="7" xfId="2" applyFont="1" applyFill="1" applyBorder="1" applyAlignment="1">
      <alignment horizontal="center" vertical="top" wrapText="1"/>
    </xf>
    <xf numFmtId="0" fontId="2" fillId="5" borderId="34" xfId="57" applyFont="1" applyFill="1" applyBorder="1" applyAlignment="1">
      <alignment horizontal="center" vertical="center" wrapText="1"/>
    </xf>
    <xf numFmtId="0" fontId="2" fillId="5" borderId="35" xfId="57" applyFont="1" applyFill="1" applyBorder="1" applyAlignment="1">
      <alignment horizontal="center" vertical="center" wrapText="1"/>
    </xf>
    <xf numFmtId="0" fontId="2" fillId="5" borderId="36" xfId="57" applyFont="1" applyFill="1" applyBorder="1" applyAlignment="1">
      <alignment horizontal="center" vertical="center" wrapText="1"/>
    </xf>
    <xf numFmtId="0" fontId="2" fillId="5" borderId="32" xfId="2" applyFont="1" applyFill="1" applyBorder="1" applyAlignment="1">
      <alignment horizontal="center" vertical="center"/>
    </xf>
    <xf numFmtId="0" fontId="1" fillId="5" borderId="37" xfId="2" applyFont="1" applyFill="1" applyBorder="1" applyAlignment="1">
      <alignment horizontal="center" vertical="center" wrapText="1"/>
    </xf>
    <xf numFmtId="0" fontId="1" fillId="5" borderId="6" xfId="2" applyFont="1" applyFill="1" applyBorder="1" applyAlignment="1">
      <alignment horizontal="center" vertical="center" wrapText="1"/>
    </xf>
    <xf numFmtId="0" fontId="1" fillId="5" borderId="34" xfId="2" applyFont="1" applyFill="1" applyBorder="1" applyAlignment="1">
      <alignment horizontal="center" vertical="center" wrapText="1"/>
    </xf>
    <xf numFmtId="0" fontId="1" fillId="5" borderId="35" xfId="2" applyFont="1" applyFill="1" applyBorder="1" applyAlignment="1">
      <alignment horizontal="center" vertical="center" wrapText="1"/>
    </xf>
    <xf numFmtId="0" fontId="1" fillId="5" borderId="36" xfId="2" applyFont="1" applyFill="1" applyBorder="1" applyAlignment="1">
      <alignment horizontal="center" vertical="center" wrapText="1"/>
    </xf>
    <xf numFmtId="16" fontId="2" fillId="5" borderId="1" xfId="2" applyNumberFormat="1" applyFont="1" applyFill="1" applyBorder="1" applyAlignment="1">
      <alignment horizontal="center" vertical="center" textRotation="90" wrapText="1"/>
    </xf>
    <xf numFmtId="16" fontId="2" fillId="5" borderId="4" xfId="2" applyNumberFormat="1" applyFont="1" applyFill="1" applyBorder="1" applyAlignment="1">
      <alignment horizontal="center" vertical="center" textRotation="90" wrapText="1"/>
    </xf>
    <xf numFmtId="167" fontId="10" fillId="5" borderId="1" xfId="2" applyNumberFormat="1" applyFont="1" applyFill="1" applyBorder="1" applyAlignment="1">
      <alignment horizontal="center" vertical="center" wrapText="1"/>
    </xf>
    <xf numFmtId="167" fontId="10" fillId="5" borderId="4" xfId="2" applyNumberFormat="1" applyFont="1" applyFill="1" applyBorder="1" applyAlignment="1">
      <alignment horizontal="center" vertical="center" wrapText="1"/>
    </xf>
    <xf numFmtId="167" fontId="3" fillId="5" borderId="1" xfId="106" applyNumberFormat="1" applyFont="1" applyFill="1" applyBorder="1" applyAlignment="1">
      <alignment horizontal="center" vertical="center" wrapText="1"/>
    </xf>
    <xf numFmtId="167" fontId="3" fillId="5" borderId="4" xfId="106" applyNumberFormat="1" applyFont="1" applyFill="1" applyBorder="1" applyAlignment="1">
      <alignment horizontal="center" vertical="center" wrapText="1"/>
    </xf>
    <xf numFmtId="0" fontId="3" fillId="5" borderId="1" xfId="106" applyNumberFormat="1" applyFont="1" applyFill="1" applyBorder="1" applyAlignment="1">
      <alignment horizontal="center" vertical="center" wrapText="1"/>
    </xf>
    <xf numFmtId="0" fontId="3" fillId="5" borderId="4" xfId="106" applyNumberFormat="1" applyFont="1" applyFill="1" applyBorder="1" applyAlignment="1">
      <alignment horizontal="center" vertical="center" wrapText="1"/>
    </xf>
    <xf numFmtId="2" fontId="17" fillId="5" borderId="1" xfId="2" applyNumberFormat="1" applyFont="1" applyFill="1" applyBorder="1" applyAlignment="1">
      <alignment horizontal="center" vertical="top"/>
    </xf>
    <xf numFmtId="2" fontId="17" fillId="5" borderId="3" xfId="2" applyNumberFormat="1" applyFont="1" applyFill="1" applyBorder="1" applyAlignment="1">
      <alignment horizontal="center" vertical="top"/>
    </xf>
    <xf numFmtId="2" fontId="17" fillId="5" borderId="21" xfId="2" applyNumberFormat="1" applyFont="1" applyFill="1" applyBorder="1" applyAlignment="1">
      <alignment horizontal="center" vertical="top"/>
    </xf>
    <xf numFmtId="0" fontId="1" fillId="5" borderId="31" xfId="2" applyFont="1" applyFill="1" applyBorder="1" applyAlignment="1">
      <alignment horizontal="center" vertical="top" wrapText="1"/>
    </xf>
    <xf numFmtId="0" fontId="17" fillId="5" borderId="20" xfId="2" applyFont="1" applyFill="1" applyBorder="1" applyAlignment="1">
      <alignment horizontal="center" vertical="top"/>
    </xf>
    <xf numFmtId="0" fontId="17" fillId="5" borderId="3" xfId="2" applyFont="1" applyFill="1" applyBorder="1" applyAlignment="1">
      <alignment horizontal="center" vertical="top"/>
    </xf>
    <xf numFmtId="0" fontId="17" fillId="5" borderId="21" xfId="2" applyFont="1" applyFill="1" applyBorder="1" applyAlignment="1">
      <alignment horizontal="center" vertical="top"/>
    </xf>
    <xf numFmtId="0" fontId="2" fillId="5" borderId="19" xfId="106" applyNumberFormat="1" applyFont="1" applyFill="1" applyBorder="1" applyAlignment="1">
      <alignment horizontal="left" vertical="top" wrapText="1"/>
    </xf>
    <xf numFmtId="0" fontId="2" fillId="5" borderId="39" xfId="106" applyNumberFormat="1" applyFont="1" applyFill="1" applyBorder="1" applyAlignment="1">
      <alignment horizontal="left" vertical="top" wrapText="1"/>
    </xf>
    <xf numFmtId="0" fontId="2" fillId="5" borderId="38" xfId="106" applyNumberFormat="1" applyFont="1" applyFill="1" applyBorder="1" applyAlignment="1">
      <alignment horizontal="left" vertical="top" wrapText="1"/>
    </xf>
    <xf numFmtId="0" fontId="1" fillId="5" borderId="41" xfId="2" applyFont="1" applyFill="1" applyBorder="1" applyAlignment="1">
      <alignment horizontal="center" vertical="top" wrapText="1"/>
    </xf>
    <xf numFmtId="0" fontId="24" fillId="5" borderId="42" xfId="0" applyFont="1" applyFill="1" applyBorder="1" applyAlignment="1">
      <alignment horizontal="center" vertical="top"/>
    </xf>
    <xf numFmtId="0" fontId="24" fillId="5" borderId="11" xfId="0" applyFont="1" applyFill="1" applyBorder="1" applyAlignment="1">
      <alignment horizontal="center" vertical="top"/>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4" fontId="2" fillId="0" borderId="1" xfId="106" applyNumberFormat="1" applyFont="1" applyFill="1" applyBorder="1" applyAlignment="1">
      <alignment horizontal="center" vertical="center" wrapText="1"/>
    </xf>
    <xf numFmtId="164" fontId="2" fillId="0" borderId="3" xfId="106" applyNumberFormat="1" applyFont="1" applyFill="1" applyBorder="1" applyAlignment="1">
      <alignment horizontal="center" vertical="center" wrapText="1"/>
    </xf>
    <xf numFmtId="164"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5" fontId="5" fillId="0" borderId="1" xfId="2" applyNumberFormat="1" applyFont="1" applyFill="1" applyBorder="1" applyAlignment="1">
      <alignment horizontal="left" vertical="top" wrapText="1"/>
    </xf>
    <xf numFmtId="165" fontId="5" fillId="0" borderId="3" xfId="2" applyNumberFormat="1" applyFont="1" applyFill="1" applyBorder="1" applyAlignment="1">
      <alignment horizontal="left" vertical="top" wrapText="1"/>
    </xf>
    <xf numFmtId="165"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9" fillId="0" borderId="0" xfId="0" applyFont="1" applyAlignment="1">
      <alignment horizontal="center"/>
    </xf>
    <xf numFmtId="0" fontId="1" fillId="0" borderId="2"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cellXfs>
  <cellStyles count="113">
    <cellStyle name="Обычный" xfId="0" builtinId="0"/>
    <cellStyle name="Обычный 2" xfId="1"/>
    <cellStyle name="Обычный 2 2" xfId="2"/>
    <cellStyle name="Обычный 2 2 10" xfId="3"/>
    <cellStyle name="Обычный 2 2 11" xfId="4"/>
    <cellStyle name="Обычный 2 2 2" xfId="5"/>
    <cellStyle name="Обычный 2 2 2 2" xfId="6"/>
    <cellStyle name="Обычный 2 2 2 2 2" xfId="7"/>
    <cellStyle name="Обычный 2 2 2 2 3" xfId="8"/>
    <cellStyle name="Обычный 2 2 2 2 4" xfId="9"/>
    <cellStyle name="Обычный 2 2 2 2 5" xfId="10"/>
    <cellStyle name="Обычный 2 2 2 2 6" xfId="11"/>
    <cellStyle name="Обычный 2 2 2 3" xfId="12"/>
    <cellStyle name="Обычный 2 2 2 4" xfId="13"/>
    <cellStyle name="Обычный 2 2 2 5" xfId="14"/>
    <cellStyle name="Обычный 2 2 2 6" xfId="15"/>
    <cellStyle name="Обычный 2 2 2 7" xfId="16"/>
    <cellStyle name="Обычный 2 2 3" xfId="17"/>
    <cellStyle name="Обычный 2 2 3 2" xfId="18"/>
    <cellStyle name="Обычный 2 2 3 2 2" xfId="19"/>
    <cellStyle name="Обычный 2 2 3 2 3" xfId="20"/>
    <cellStyle name="Обычный 2 2 3 2 4" xfId="21"/>
    <cellStyle name="Обычный 2 2 3 2 5" xfId="22"/>
    <cellStyle name="Обычный 2 2 3 2 6" xfId="23"/>
    <cellStyle name="Обычный 2 2 3 3" xfId="24"/>
    <cellStyle name="Обычный 2 2 3 4" xfId="25"/>
    <cellStyle name="Обычный 2 2 3 5" xfId="26"/>
    <cellStyle name="Обычный 2 2 3 6" xfId="27"/>
    <cellStyle name="Обычный 2 2 3 7" xfId="28"/>
    <cellStyle name="Обычный 2 2 4" xfId="29"/>
    <cellStyle name="Обычный 2 2 4 2" xfId="30"/>
    <cellStyle name="Обычный 2 2 4 2 2" xfId="31"/>
    <cellStyle name="Обычный 2 2 4 2 3" xfId="32"/>
    <cellStyle name="Обычный 2 2 4 2 4" xfId="33"/>
    <cellStyle name="Обычный 2 2 4 2 5" xfId="34"/>
    <cellStyle name="Обычный 2 2 4 2 6" xfId="35"/>
    <cellStyle name="Обычный 2 2 4 3" xfId="36"/>
    <cellStyle name="Обычный 2 2 4 4" xfId="37"/>
    <cellStyle name="Обычный 2 2 4 5" xfId="38"/>
    <cellStyle name="Обычный 2 2 4 6" xfId="39"/>
    <cellStyle name="Обычный 2 2 4 7" xfId="40"/>
    <cellStyle name="Обычный 2 2 5" xfId="41"/>
    <cellStyle name="Обычный 2 2 5 2" xfId="42"/>
    <cellStyle name="Обычный 2 2 5 3" xfId="43"/>
    <cellStyle name="Обычный 2 2 5 4" xfId="44"/>
    <cellStyle name="Обычный 2 2 5 5" xfId="45"/>
    <cellStyle name="Обычный 2 2 5 6" xfId="46"/>
    <cellStyle name="Обычный 2 2 6" xfId="47"/>
    <cellStyle name="Обычный 2 2 6 2" xfId="48"/>
    <cellStyle name="Обычный 2 2 6 3" xfId="49"/>
    <cellStyle name="Обычный 2 2 6 4" xfId="50"/>
    <cellStyle name="Обычный 2 2 6 5" xfId="51"/>
    <cellStyle name="Обычный 2 2 6 6" xfId="52"/>
    <cellStyle name="Обычный 2 2 7" xfId="53"/>
    <cellStyle name="Обычный 2 2 7 2" xfId="54"/>
    <cellStyle name="Обычный 2 2 8" xfId="55"/>
    <cellStyle name="Обычный 2 2 9" xfId="56"/>
    <cellStyle name="Обычный 2 2_30-ра" xfId="57"/>
    <cellStyle name="Обычный 3" xfId="58"/>
    <cellStyle name="Обычный 4" xfId="59"/>
    <cellStyle name="Обычный 4 10" xfId="60"/>
    <cellStyle name="Обычный 4 2" xfId="61"/>
    <cellStyle name="Обычный 4 2 2" xfId="62"/>
    <cellStyle name="Обычный 4 2 2 2" xfId="63"/>
    <cellStyle name="Обычный 4 2 2 3" xfId="64"/>
    <cellStyle name="Обычный 4 2 2 4" xfId="65"/>
    <cellStyle name="Обычный 4 2 2 5" xfId="66"/>
    <cellStyle name="Обычный 4 2 2 6" xfId="67"/>
    <cellStyle name="Обычный 4 2 3" xfId="68"/>
    <cellStyle name="Обычный 4 2 4" xfId="69"/>
    <cellStyle name="Обычный 4 2 5" xfId="70"/>
    <cellStyle name="Обычный 4 2 6" xfId="71"/>
    <cellStyle name="Обычный 4 2 7" xfId="72"/>
    <cellStyle name="Обычный 4 3" xfId="73"/>
    <cellStyle name="Обычный 4 3 2" xfId="74"/>
    <cellStyle name="Обычный 4 3 2 2" xfId="75"/>
    <cellStyle name="Обычный 4 3 2 3" xfId="76"/>
    <cellStyle name="Обычный 4 3 2 4" xfId="77"/>
    <cellStyle name="Обычный 4 3 2 5" xfId="78"/>
    <cellStyle name="Обычный 4 3 2 6" xfId="79"/>
    <cellStyle name="Обычный 4 3 3" xfId="80"/>
    <cellStyle name="Обычный 4 3 4" xfId="81"/>
    <cellStyle name="Обычный 4 3 5" xfId="82"/>
    <cellStyle name="Обычный 4 3 6" xfId="83"/>
    <cellStyle name="Обычный 4 3 7" xfId="84"/>
    <cellStyle name="Обычный 4 4" xfId="85"/>
    <cellStyle name="Обычный 4 4 2" xfId="86"/>
    <cellStyle name="Обычный 4 4 3" xfId="87"/>
    <cellStyle name="Обычный 4 4 4" xfId="88"/>
    <cellStyle name="Обычный 4 4 5" xfId="89"/>
    <cellStyle name="Обычный 4 4 6" xfId="90"/>
    <cellStyle name="Обычный 4 5" xfId="91"/>
    <cellStyle name="Обычный 4 5 2" xfId="92"/>
    <cellStyle name="Обычный 4 5 3" xfId="93"/>
    <cellStyle name="Обычный 4 5 4" xfId="94"/>
    <cellStyle name="Обычный 4 5 5" xfId="95"/>
    <cellStyle name="Обычный 4 5 6" xfId="96"/>
    <cellStyle name="Обычный 4 6" xfId="97"/>
    <cellStyle name="Обычный 4 7" xfId="98"/>
    <cellStyle name="Обычный 4 8" xfId="99"/>
    <cellStyle name="Обычный 4 9" xfId="100"/>
    <cellStyle name="Пояснение" xfId="112" builtinId="53"/>
    <cellStyle name="Процентный 2" xfId="101"/>
    <cellStyle name="Процентный 2 2" xfId="102"/>
    <cellStyle name="Процентный 3" xfId="103"/>
    <cellStyle name="Процентный 4" xfId="104"/>
    <cellStyle name="Финансовый 2" xfId="105"/>
    <cellStyle name="Финансовый 2 2" xfId="106"/>
    <cellStyle name="Финансовый 3" xfId="107"/>
    <cellStyle name="Финансовый 3 2" xfId="108"/>
    <cellStyle name="Финансовый 4" xfId="109"/>
    <cellStyle name="Финансовый 5" xfId="110"/>
    <cellStyle name="Финансовый 6" xfId="1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287"/>
  <sheetViews>
    <sheetView tabSelected="1" view="pageBreakPreview" topLeftCell="A182" zoomScale="80" zoomScaleNormal="43" zoomScaleSheetLayoutView="80" workbookViewId="0">
      <selection activeCell="H191" sqref="H191"/>
    </sheetView>
  </sheetViews>
  <sheetFormatPr defaultRowHeight="18.75" outlineLevelCol="1" x14ac:dyDescent="0.3"/>
  <cols>
    <col min="1" max="1" width="7.28515625" style="27" customWidth="1"/>
    <col min="2" max="2" width="37.140625" style="47"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style="59" customWidth="1"/>
    <col min="17" max="17" width="16.5703125" customWidth="1"/>
    <col min="19" max="19" width="9.5703125" hidden="1" customWidth="1" outlineLevel="1"/>
    <col min="20" max="20" width="9.140625" collapsed="1"/>
  </cols>
  <sheetData>
    <row r="1" spans="1:130" ht="23.45" customHeight="1" x14ac:dyDescent="0.35">
      <c r="A1" s="48"/>
      <c r="B1" s="44"/>
      <c r="C1" s="49"/>
      <c r="D1" s="49"/>
      <c r="E1" s="44"/>
      <c r="F1" s="50"/>
      <c r="G1" s="44"/>
      <c r="H1" s="44"/>
      <c r="I1" s="44"/>
      <c r="J1" s="44"/>
      <c r="K1" s="44"/>
      <c r="L1" s="44"/>
      <c r="M1" s="51"/>
      <c r="N1" s="44"/>
      <c r="O1" s="44"/>
      <c r="P1" s="57"/>
    </row>
    <row r="2" spans="1:130" s="28" customFormat="1" ht="40.5" customHeight="1" x14ac:dyDescent="0.25">
      <c r="A2" s="234" t="s">
        <v>256</v>
      </c>
      <c r="B2" s="234"/>
      <c r="C2" s="234"/>
      <c r="D2" s="234"/>
      <c r="E2" s="234"/>
      <c r="F2" s="234"/>
      <c r="G2" s="234"/>
      <c r="H2" s="234"/>
      <c r="I2" s="234"/>
      <c r="J2" s="234"/>
      <c r="K2" s="234"/>
      <c r="L2" s="234"/>
      <c r="M2" s="234"/>
      <c r="N2" s="234"/>
      <c r="O2" s="234"/>
      <c r="P2" s="234"/>
    </row>
    <row r="3" spans="1:130" s="28" customFormat="1" ht="23.25" customHeight="1" thickBot="1" x14ac:dyDescent="0.3">
      <c r="A3" s="45"/>
      <c r="B3" s="45"/>
      <c r="C3" s="45"/>
      <c r="D3" s="45"/>
      <c r="E3" s="45"/>
      <c r="F3" s="45"/>
      <c r="G3" s="45"/>
      <c r="H3" s="45"/>
      <c r="I3" s="45"/>
      <c r="J3" s="45"/>
      <c r="K3" s="45"/>
      <c r="L3" s="45"/>
      <c r="M3" s="45"/>
      <c r="N3" s="45"/>
      <c r="O3" s="45"/>
      <c r="P3" s="58"/>
      <c r="Q3" s="29"/>
      <c r="R3" s="29"/>
    </row>
    <row r="4" spans="1:130" s="30" customFormat="1" ht="57" customHeight="1" x14ac:dyDescent="0.25">
      <c r="A4" s="246" t="s">
        <v>28</v>
      </c>
      <c r="B4" s="238" t="s">
        <v>64</v>
      </c>
      <c r="C4" s="242" t="s">
        <v>257</v>
      </c>
      <c r="D4" s="243"/>
      <c r="E4" s="244"/>
      <c r="F4" s="248" t="s">
        <v>68</v>
      </c>
      <c r="G4" s="249"/>
      <c r="H4" s="249"/>
      <c r="I4" s="249"/>
      <c r="J4" s="250"/>
      <c r="K4" s="245" t="s">
        <v>73</v>
      </c>
      <c r="L4" s="245"/>
      <c r="M4" s="245"/>
      <c r="N4" s="245"/>
      <c r="O4" s="238" t="s">
        <v>76</v>
      </c>
      <c r="P4" s="240" t="s">
        <v>79</v>
      </c>
      <c r="Q4" s="31"/>
      <c r="R4" s="31"/>
    </row>
    <row r="5" spans="1:130" s="30" customFormat="1" ht="130.5" customHeight="1" x14ac:dyDescent="0.25">
      <c r="A5" s="247"/>
      <c r="B5" s="239"/>
      <c r="C5" s="46" t="s">
        <v>258</v>
      </c>
      <c r="D5" s="46" t="s">
        <v>65</v>
      </c>
      <c r="E5" s="52" t="s">
        <v>66</v>
      </c>
      <c r="F5" s="52" t="s">
        <v>31</v>
      </c>
      <c r="G5" s="46" t="s">
        <v>259</v>
      </c>
      <c r="H5" s="46" t="s">
        <v>260</v>
      </c>
      <c r="I5" s="46" t="s">
        <v>70</v>
      </c>
      <c r="J5" s="46" t="s">
        <v>71</v>
      </c>
      <c r="K5" s="46" t="s">
        <v>77</v>
      </c>
      <c r="L5" s="53" t="s">
        <v>261</v>
      </c>
      <c r="M5" s="53" t="s">
        <v>262</v>
      </c>
      <c r="N5" s="53" t="s">
        <v>74</v>
      </c>
      <c r="O5" s="239"/>
      <c r="P5" s="241"/>
      <c r="Q5" s="31"/>
      <c r="R5" s="31"/>
    </row>
    <row r="6" spans="1:130" s="26" customFormat="1" ht="63" x14ac:dyDescent="0.25">
      <c r="A6" s="54"/>
      <c r="B6" s="46">
        <v>1</v>
      </c>
      <c r="C6" s="46">
        <v>2</v>
      </c>
      <c r="D6" s="46">
        <v>3</v>
      </c>
      <c r="E6" s="46" t="s">
        <v>67</v>
      </c>
      <c r="F6" s="46">
        <v>5</v>
      </c>
      <c r="G6" s="46">
        <v>6</v>
      </c>
      <c r="H6" s="46">
        <v>7</v>
      </c>
      <c r="I6" s="46" t="s">
        <v>69</v>
      </c>
      <c r="J6" s="46" t="s">
        <v>72</v>
      </c>
      <c r="K6" s="46">
        <v>10</v>
      </c>
      <c r="L6" s="46">
        <v>11</v>
      </c>
      <c r="M6" s="46">
        <v>12</v>
      </c>
      <c r="N6" s="46" t="s">
        <v>75</v>
      </c>
      <c r="O6" s="55" t="s">
        <v>118</v>
      </c>
      <c r="P6" s="56">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58.5" customHeight="1" x14ac:dyDescent="0.25">
      <c r="A7" s="197">
        <v>1</v>
      </c>
      <c r="B7" s="191" t="s">
        <v>169</v>
      </c>
      <c r="C7" s="101">
        <v>2</v>
      </c>
      <c r="D7" s="101">
        <v>2</v>
      </c>
      <c r="E7" s="101">
        <f>D7/C7*100</f>
        <v>100</v>
      </c>
      <c r="F7" s="176" t="s">
        <v>34</v>
      </c>
      <c r="G7" s="104">
        <f>G11</f>
        <v>71.53</v>
      </c>
      <c r="H7" s="104">
        <f>H11</f>
        <v>71.53</v>
      </c>
      <c r="I7" s="104">
        <f>H7/G7*100</f>
        <v>100</v>
      </c>
      <c r="J7" s="105">
        <f>E7/I7*100</f>
        <v>100</v>
      </c>
      <c r="K7" s="148" t="s">
        <v>119</v>
      </c>
      <c r="L7" s="53">
        <v>168</v>
      </c>
      <c r="M7" s="100">
        <v>153</v>
      </c>
      <c r="N7" s="41">
        <f>L7/M7*100</f>
        <v>109.80392156862746</v>
      </c>
      <c r="O7" s="194">
        <f>N13*J7/100</f>
        <v>125.62137475250431</v>
      </c>
      <c r="P7" s="207" t="s">
        <v>113</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45.75" customHeight="1" x14ac:dyDescent="0.25">
      <c r="A8" s="189"/>
      <c r="B8" s="192"/>
      <c r="C8" s="210" t="s">
        <v>318</v>
      </c>
      <c r="D8" s="211"/>
      <c r="E8" s="212"/>
      <c r="F8" s="251" t="s">
        <v>81</v>
      </c>
      <c r="G8" s="253">
        <v>0</v>
      </c>
      <c r="H8" s="253">
        <v>0</v>
      </c>
      <c r="I8" s="255"/>
      <c r="J8" s="257"/>
      <c r="K8" s="149" t="s">
        <v>185</v>
      </c>
      <c r="L8" s="53">
        <v>15</v>
      </c>
      <c r="M8" s="100">
        <v>19</v>
      </c>
      <c r="N8" s="41">
        <f t="shared" ref="N8:N12" si="0">L8/M8*100</f>
        <v>78.94736842105263</v>
      </c>
      <c r="O8" s="195"/>
      <c r="P8" s="208"/>
      <c r="Q8" s="31"/>
      <c r="R8" s="31"/>
    </row>
    <row r="9" spans="1:130" s="30" customFormat="1" ht="31.5" x14ac:dyDescent="0.25">
      <c r="A9" s="189"/>
      <c r="B9" s="192"/>
      <c r="C9" s="213"/>
      <c r="D9" s="214"/>
      <c r="E9" s="215"/>
      <c r="F9" s="252"/>
      <c r="G9" s="254"/>
      <c r="H9" s="254"/>
      <c r="I9" s="256"/>
      <c r="J9" s="258"/>
      <c r="K9" s="149" t="s">
        <v>186</v>
      </c>
      <c r="L9" s="53">
        <v>7</v>
      </c>
      <c r="M9" s="100">
        <v>4</v>
      </c>
      <c r="N9" s="41">
        <f t="shared" si="0"/>
        <v>175</v>
      </c>
      <c r="O9" s="195"/>
      <c r="P9" s="208"/>
      <c r="Q9" s="31"/>
      <c r="R9" s="31"/>
    </row>
    <row r="10" spans="1:130" s="30" customFormat="1" ht="67.5" customHeight="1" x14ac:dyDescent="0.25">
      <c r="A10" s="189"/>
      <c r="B10" s="192"/>
      <c r="C10" s="213"/>
      <c r="D10" s="214"/>
      <c r="E10" s="215"/>
      <c r="F10" s="106" t="s">
        <v>80</v>
      </c>
      <c r="G10" s="177" t="s">
        <v>84</v>
      </c>
      <c r="H10" s="177" t="s">
        <v>84</v>
      </c>
      <c r="I10" s="104"/>
      <c r="J10" s="123"/>
      <c r="K10" s="148" t="s">
        <v>120</v>
      </c>
      <c r="L10" s="53">
        <v>27</v>
      </c>
      <c r="M10" s="100">
        <v>28</v>
      </c>
      <c r="N10" s="41">
        <f t="shared" si="0"/>
        <v>96.428571428571431</v>
      </c>
      <c r="O10" s="195"/>
      <c r="P10" s="208"/>
      <c r="Q10" s="31"/>
      <c r="R10" s="31"/>
    </row>
    <row r="11" spans="1:130" s="30" customFormat="1" ht="75" customHeight="1" x14ac:dyDescent="0.25">
      <c r="A11" s="189"/>
      <c r="B11" s="192"/>
      <c r="C11" s="213"/>
      <c r="D11" s="214"/>
      <c r="E11" s="215"/>
      <c r="F11" s="106" t="s">
        <v>82</v>
      </c>
      <c r="G11" s="122">
        <v>71.53</v>
      </c>
      <c r="H11" s="122">
        <v>71.53</v>
      </c>
      <c r="I11" s="104">
        <f>H11/G11*100</f>
        <v>100</v>
      </c>
      <c r="J11" s="121">
        <f>E7/I11*100</f>
        <v>100</v>
      </c>
      <c r="K11" s="148" t="s">
        <v>121</v>
      </c>
      <c r="L11" s="53">
        <v>2</v>
      </c>
      <c r="M11" s="100">
        <v>0</v>
      </c>
      <c r="N11" s="41">
        <v>100</v>
      </c>
      <c r="O11" s="195"/>
      <c r="P11" s="208"/>
      <c r="Q11" s="31"/>
      <c r="R11" s="31"/>
    </row>
    <row r="12" spans="1:130" s="30" customFormat="1" ht="77.25" customHeight="1" x14ac:dyDescent="0.25">
      <c r="A12" s="189"/>
      <c r="B12" s="192"/>
      <c r="C12" s="213"/>
      <c r="D12" s="214"/>
      <c r="E12" s="215"/>
      <c r="F12" s="124" t="s">
        <v>83</v>
      </c>
      <c r="G12" s="122" t="s">
        <v>84</v>
      </c>
      <c r="H12" s="122" t="s">
        <v>84</v>
      </c>
      <c r="I12" s="104"/>
      <c r="J12" s="123"/>
      <c r="K12" s="148" t="s">
        <v>122</v>
      </c>
      <c r="L12" s="53">
        <v>60</v>
      </c>
      <c r="M12" s="100">
        <v>31</v>
      </c>
      <c r="N12" s="41">
        <f t="shared" si="0"/>
        <v>193.54838709677421</v>
      </c>
      <c r="O12" s="195"/>
      <c r="P12" s="208"/>
      <c r="Q12" s="32"/>
      <c r="R12" s="31"/>
    </row>
    <row r="13" spans="1:130" ht="34.5" customHeight="1" thickBot="1" x14ac:dyDescent="0.3">
      <c r="A13" s="190"/>
      <c r="B13" s="193"/>
      <c r="C13" s="216"/>
      <c r="D13" s="217"/>
      <c r="E13" s="221"/>
      <c r="F13" s="125"/>
      <c r="G13" s="126"/>
      <c r="H13" s="126"/>
      <c r="I13" s="126"/>
      <c r="J13" s="127"/>
      <c r="K13" s="235" t="s">
        <v>78</v>
      </c>
      <c r="L13" s="236"/>
      <c r="M13" s="237"/>
      <c r="N13" s="150">
        <f>SUM(N7:N12)/6</f>
        <v>125.62137475250431</v>
      </c>
      <c r="O13" s="196"/>
      <c r="P13" s="209"/>
    </row>
    <row r="14" spans="1:130" s="30" customFormat="1" ht="120" x14ac:dyDescent="0.25">
      <c r="A14" s="197">
        <v>2</v>
      </c>
      <c r="B14" s="191" t="s">
        <v>170</v>
      </c>
      <c r="C14" s="101">
        <v>25</v>
      </c>
      <c r="D14" s="101">
        <v>25</v>
      </c>
      <c r="E14" s="129">
        <f>D14/C14*100</f>
        <v>100</v>
      </c>
      <c r="F14" s="103" t="s">
        <v>34</v>
      </c>
      <c r="G14" s="104">
        <f>SUM(G15:G18)</f>
        <v>28188.66</v>
      </c>
      <c r="H14" s="104">
        <f>SUM(H15:H18)</f>
        <v>25951.595410000002</v>
      </c>
      <c r="I14" s="104">
        <f>H14/G14*100</f>
        <v>92.063955540987052</v>
      </c>
      <c r="J14" s="105">
        <f>E14/I14*100</f>
        <v>108.62014282612462</v>
      </c>
      <c r="K14" s="153" t="s">
        <v>195</v>
      </c>
      <c r="L14" s="74">
        <v>1</v>
      </c>
      <c r="M14" s="151">
        <v>1</v>
      </c>
      <c r="N14" s="152">
        <f>M14/L14*100</f>
        <v>100</v>
      </c>
      <c r="O14" s="194">
        <f>N43*J14/100</f>
        <v>104.39916414267914</v>
      </c>
      <c r="P14" s="207" t="s">
        <v>113</v>
      </c>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row>
    <row r="15" spans="1:130" s="30" customFormat="1" ht="57" customHeight="1" x14ac:dyDescent="0.25">
      <c r="A15" s="189"/>
      <c r="B15" s="192"/>
      <c r="C15" s="210" t="s">
        <v>321</v>
      </c>
      <c r="D15" s="211"/>
      <c r="E15" s="212"/>
      <c r="F15" s="106" t="s">
        <v>81</v>
      </c>
      <c r="G15" s="122"/>
      <c r="H15" s="122"/>
      <c r="I15" s="104"/>
      <c r="J15" s="123"/>
      <c r="K15" s="153" t="s">
        <v>196</v>
      </c>
      <c r="L15" s="75">
        <v>280</v>
      </c>
      <c r="M15" s="151">
        <v>425.4</v>
      </c>
      <c r="N15" s="152">
        <f t="shared" ref="N15:N16" si="1">M15/L15*100</f>
        <v>151.92857142857142</v>
      </c>
      <c r="O15" s="195"/>
      <c r="P15" s="208"/>
      <c r="Q15" s="31"/>
      <c r="R15" s="31"/>
    </row>
    <row r="16" spans="1:130" s="30" customFormat="1" ht="105" x14ac:dyDescent="0.25">
      <c r="A16" s="189"/>
      <c r="B16" s="192"/>
      <c r="C16" s="213"/>
      <c r="D16" s="214"/>
      <c r="E16" s="215"/>
      <c r="F16" s="106" t="s">
        <v>80</v>
      </c>
      <c r="G16" s="122">
        <v>11900.85</v>
      </c>
      <c r="H16" s="122">
        <v>11196.58541</v>
      </c>
      <c r="I16" s="104">
        <f>H16/G16*100</f>
        <v>94.082232865719675</v>
      </c>
      <c r="J16" s="121">
        <f>E14/I16*100</f>
        <v>106.28999435284084</v>
      </c>
      <c r="K16" s="154" t="s">
        <v>197</v>
      </c>
      <c r="L16" s="75">
        <v>37.200000000000003</v>
      </c>
      <c r="M16" s="151">
        <v>37.200000000000003</v>
      </c>
      <c r="N16" s="152">
        <f t="shared" si="1"/>
        <v>100</v>
      </c>
      <c r="O16" s="195"/>
      <c r="P16" s="208"/>
      <c r="Q16" s="31"/>
      <c r="R16" s="31"/>
    </row>
    <row r="17" spans="1:18" s="30" customFormat="1" ht="49.5" customHeight="1" x14ac:dyDescent="0.25">
      <c r="A17" s="189"/>
      <c r="B17" s="192"/>
      <c r="C17" s="213"/>
      <c r="D17" s="214"/>
      <c r="E17" s="215"/>
      <c r="F17" s="106" t="s">
        <v>82</v>
      </c>
      <c r="G17" s="122">
        <v>16287.81</v>
      </c>
      <c r="H17" s="122">
        <v>14755.01</v>
      </c>
      <c r="I17" s="104">
        <f>H17/G17*100</f>
        <v>90.589281186359614</v>
      </c>
      <c r="J17" s="121">
        <f>E14/I17*100</f>
        <v>110.38833589404548</v>
      </c>
      <c r="K17" s="155" t="s">
        <v>198</v>
      </c>
      <c r="L17" s="75">
        <v>103.8</v>
      </c>
      <c r="M17" s="151">
        <v>114.2</v>
      </c>
      <c r="N17" s="152">
        <f>M17/L17*100</f>
        <v>110.01926782273603</v>
      </c>
      <c r="O17" s="195"/>
      <c r="P17" s="208"/>
      <c r="Q17" s="31"/>
      <c r="R17" s="31"/>
    </row>
    <row r="18" spans="1:18" s="30" customFormat="1" ht="86.25" customHeight="1" x14ac:dyDescent="0.25">
      <c r="A18" s="189"/>
      <c r="B18" s="192"/>
      <c r="C18" s="213"/>
      <c r="D18" s="214"/>
      <c r="E18" s="215"/>
      <c r="F18" s="124" t="s">
        <v>83</v>
      </c>
      <c r="G18" s="122"/>
      <c r="H18" s="122"/>
      <c r="I18" s="104"/>
      <c r="J18" s="123"/>
      <c r="K18" s="155" t="s">
        <v>199</v>
      </c>
      <c r="L18" s="75">
        <v>5</v>
      </c>
      <c r="M18" s="151">
        <v>3.1</v>
      </c>
      <c r="N18" s="152">
        <f>M18/L18*100</f>
        <v>62</v>
      </c>
      <c r="O18" s="195"/>
      <c r="P18" s="208"/>
      <c r="Q18" s="32"/>
      <c r="R18" s="31"/>
    </row>
    <row r="19" spans="1:18" ht="47.25" customHeight="1" x14ac:dyDescent="0.25">
      <c r="A19" s="189"/>
      <c r="B19" s="192"/>
      <c r="C19" s="213"/>
      <c r="D19" s="214"/>
      <c r="E19" s="215"/>
      <c r="F19" s="142"/>
      <c r="G19" s="143"/>
      <c r="H19" s="143"/>
      <c r="I19" s="143"/>
      <c r="J19" s="144"/>
      <c r="K19" s="156" t="s">
        <v>200</v>
      </c>
      <c r="L19" s="40">
        <v>15</v>
      </c>
      <c r="M19" s="40">
        <v>15</v>
      </c>
      <c r="N19" s="152">
        <f t="shared" ref="N19:N42" si="2">M19/L19*100</f>
        <v>100</v>
      </c>
      <c r="O19" s="195"/>
      <c r="P19" s="208"/>
    </row>
    <row r="20" spans="1:18" ht="110.25" x14ac:dyDescent="0.25">
      <c r="A20" s="189"/>
      <c r="B20" s="192"/>
      <c r="C20" s="213"/>
      <c r="D20" s="214"/>
      <c r="E20" s="215"/>
      <c r="F20" s="145"/>
      <c r="G20" s="146"/>
      <c r="H20" s="146"/>
      <c r="I20" s="146"/>
      <c r="J20" s="147"/>
      <c r="K20" s="119" t="s">
        <v>201</v>
      </c>
      <c r="L20" s="40">
        <v>0</v>
      </c>
      <c r="M20" s="40">
        <v>0</v>
      </c>
      <c r="N20" s="152">
        <v>100</v>
      </c>
      <c r="O20" s="195"/>
      <c r="P20" s="208"/>
    </row>
    <row r="21" spans="1:18" ht="78.75" x14ac:dyDescent="0.25">
      <c r="A21" s="189"/>
      <c r="B21" s="192"/>
      <c r="C21" s="213"/>
      <c r="D21" s="214"/>
      <c r="E21" s="215"/>
      <c r="F21" s="145"/>
      <c r="G21" s="146"/>
      <c r="H21" s="146"/>
      <c r="I21" s="146"/>
      <c r="J21" s="147"/>
      <c r="K21" s="119" t="s">
        <v>202</v>
      </c>
      <c r="L21" s="40">
        <v>100</v>
      </c>
      <c r="M21" s="40">
        <v>100</v>
      </c>
      <c r="N21" s="152">
        <f t="shared" si="2"/>
        <v>100</v>
      </c>
      <c r="O21" s="195"/>
      <c r="P21" s="208"/>
    </row>
    <row r="22" spans="1:18" ht="45" x14ac:dyDescent="0.25">
      <c r="A22" s="189"/>
      <c r="B22" s="192"/>
      <c r="C22" s="213"/>
      <c r="D22" s="214"/>
      <c r="E22" s="215"/>
      <c r="F22" s="145"/>
      <c r="G22" s="146"/>
      <c r="H22" s="146"/>
      <c r="I22" s="146"/>
      <c r="J22" s="147"/>
      <c r="K22" s="154" t="s">
        <v>252</v>
      </c>
      <c r="L22" s="40">
        <v>80</v>
      </c>
      <c r="M22" s="40">
        <v>92.3</v>
      </c>
      <c r="N22" s="152">
        <f t="shared" si="2"/>
        <v>115.375</v>
      </c>
      <c r="O22" s="195"/>
      <c r="P22" s="208"/>
    </row>
    <row r="23" spans="1:18" ht="45" x14ac:dyDescent="0.25">
      <c r="A23" s="189"/>
      <c r="B23" s="192"/>
      <c r="C23" s="213"/>
      <c r="D23" s="214"/>
      <c r="E23" s="215"/>
      <c r="F23" s="145"/>
      <c r="G23" s="146"/>
      <c r="H23" s="146"/>
      <c r="I23" s="146"/>
      <c r="J23" s="147"/>
      <c r="K23" s="154" t="s">
        <v>203</v>
      </c>
      <c r="L23" s="40">
        <v>16.7</v>
      </c>
      <c r="M23" s="40">
        <v>24.4</v>
      </c>
      <c r="N23" s="152">
        <f t="shared" si="2"/>
        <v>146.10778443113773</v>
      </c>
      <c r="O23" s="195"/>
      <c r="P23" s="208"/>
    </row>
    <row r="24" spans="1:18" ht="75" x14ac:dyDescent="0.25">
      <c r="A24" s="189"/>
      <c r="B24" s="192"/>
      <c r="C24" s="213"/>
      <c r="D24" s="214"/>
      <c r="E24" s="215"/>
      <c r="F24" s="145"/>
      <c r="G24" s="146"/>
      <c r="H24" s="146"/>
      <c r="I24" s="146"/>
      <c r="J24" s="147"/>
      <c r="K24" s="154" t="s">
        <v>204</v>
      </c>
      <c r="L24" s="40">
        <v>203</v>
      </c>
      <c r="M24" s="40">
        <v>189</v>
      </c>
      <c r="N24" s="152">
        <f t="shared" si="2"/>
        <v>93.103448275862064</v>
      </c>
      <c r="O24" s="195"/>
      <c r="P24" s="208"/>
    </row>
    <row r="25" spans="1:18" ht="108.75" customHeight="1" x14ac:dyDescent="0.25">
      <c r="A25" s="189"/>
      <c r="B25" s="192"/>
      <c r="C25" s="213"/>
      <c r="D25" s="214"/>
      <c r="E25" s="215"/>
      <c r="F25" s="145"/>
      <c r="G25" s="146"/>
      <c r="H25" s="146"/>
      <c r="I25" s="146"/>
      <c r="J25" s="147"/>
      <c r="K25" s="154" t="s">
        <v>205</v>
      </c>
      <c r="L25" s="40">
        <v>6</v>
      </c>
      <c r="M25" s="40">
        <v>6</v>
      </c>
      <c r="N25" s="152">
        <f t="shared" si="2"/>
        <v>100</v>
      </c>
      <c r="O25" s="195"/>
      <c r="P25" s="208"/>
    </row>
    <row r="26" spans="1:18" ht="66.75" customHeight="1" x14ac:dyDescent="0.25">
      <c r="A26" s="189"/>
      <c r="B26" s="192"/>
      <c r="C26" s="213"/>
      <c r="D26" s="214"/>
      <c r="E26" s="215"/>
      <c r="F26" s="145"/>
      <c r="G26" s="146"/>
      <c r="H26" s="146"/>
      <c r="I26" s="146"/>
      <c r="J26" s="147"/>
      <c r="K26" s="154" t="s">
        <v>206</v>
      </c>
      <c r="L26" s="40">
        <v>2</v>
      </c>
      <c r="M26" s="40">
        <v>2</v>
      </c>
      <c r="N26" s="152">
        <f t="shared" si="2"/>
        <v>100</v>
      </c>
      <c r="O26" s="195"/>
      <c r="P26" s="208"/>
    </row>
    <row r="27" spans="1:18" ht="167.25" customHeight="1" x14ac:dyDescent="0.25">
      <c r="A27" s="189"/>
      <c r="B27" s="192"/>
      <c r="C27" s="213"/>
      <c r="D27" s="214"/>
      <c r="E27" s="215"/>
      <c r="F27" s="145"/>
      <c r="G27" s="146"/>
      <c r="H27" s="146"/>
      <c r="I27" s="146"/>
      <c r="J27" s="147"/>
      <c r="K27" s="154" t="s">
        <v>207</v>
      </c>
      <c r="L27" s="40">
        <v>3</v>
      </c>
      <c r="M27" s="40">
        <v>3</v>
      </c>
      <c r="N27" s="152">
        <f t="shared" si="2"/>
        <v>100</v>
      </c>
      <c r="O27" s="195"/>
      <c r="P27" s="208"/>
    </row>
    <row r="28" spans="1:18" ht="120" x14ac:dyDescent="0.25">
      <c r="A28" s="189"/>
      <c r="B28" s="192"/>
      <c r="C28" s="213"/>
      <c r="D28" s="214"/>
      <c r="E28" s="215"/>
      <c r="F28" s="145"/>
      <c r="G28" s="146"/>
      <c r="H28" s="146"/>
      <c r="I28" s="146"/>
      <c r="J28" s="147"/>
      <c r="K28" s="154" t="s">
        <v>208</v>
      </c>
      <c r="L28" s="40">
        <v>6</v>
      </c>
      <c r="M28" s="40">
        <v>6</v>
      </c>
      <c r="N28" s="152">
        <f t="shared" si="2"/>
        <v>100</v>
      </c>
      <c r="O28" s="195"/>
      <c r="P28" s="208"/>
    </row>
    <row r="29" spans="1:18" ht="44.45" customHeight="1" x14ac:dyDescent="0.25">
      <c r="A29" s="189"/>
      <c r="B29" s="192"/>
      <c r="C29" s="213"/>
      <c r="D29" s="214"/>
      <c r="E29" s="215"/>
      <c r="F29" s="145"/>
      <c r="G29" s="146"/>
      <c r="H29" s="146"/>
      <c r="I29" s="146"/>
      <c r="J29" s="147"/>
      <c r="K29" s="154" t="s">
        <v>209</v>
      </c>
      <c r="L29" s="40">
        <v>95</v>
      </c>
      <c r="M29" s="40">
        <v>95</v>
      </c>
      <c r="N29" s="152">
        <f t="shared" si="2"/>
        <v>100</v>
      </c>
      <c r="O29" s="195"/>
      <c r="P29" s="208"/>
    </row>
    <row r="30" spans="1:18" ht="45" x14ac:dyDescent="0.25">
      <c r="A30" s="189"/>
      <c r="B30" s="192"/>
      <c r="C30" s="213"/>
      <c r="D30" s="214"/>
      <c r="E30" s="215"/>
      <c r="F30" s="145"/>
      <c r="G30" s="146"/>
      <c r="H30" s="146"/>
      <c r="I30" s="146"/>
      <c r="J30" s="147"/>
      <c r="K30" s="154" t="s">
        <v>210</v>
      </c>
      <c r="L30" s="40">
        <v>2</v>
      </c>
      <c r="M30" s="40">
        <v>2</v>
      </c>
      <c r="N30" s="152">
        <f t="shared" si="2"/>
        <v>100</v>
      </c>
      <c r="O30" s="195"/>
      <c r="P30" s="208"/>
    </row>
    <row r="31" spans="1:18" ht="135" x14ac:dyDescent="0.25">
      <c r="A31" s="189"/>
      <c r="B31" s="192"/>
      <c r="C31" s="213"/>
      <c r="D31" s="214"/>
      <c r="E31" s="215"/>
      <c r="F31" s="145"/>
      <c r="G31" s="146"/>
      <c r="H31" s="146"/>
      <c r="I31" s="146"/>
      <c r="J31" s="147"/>
      <c r="K31" s="154" t="s">
        <v>211</v>
      </c>
      <c r="L31" s="40">
        <v>25</v>
      </c>
      <c r="M31" s="40">
        <v>29</v>
      </c>
      <c r="N31" s="152">
        <f t="shared" si="2"/>
        <v>115.99999999999999</v>
      </c>
      <c r="O31" s="195"/>
      <c r="P31" s="208"/>
    </row>
    <row r="32" spans="1:18" ht="135" x14ac:dyDescent="0.25">
      <c r="A32" s="189"/>
      <c r="B32" s="192"/>
      <c r="C32" s="213"/>
      <c r="D32" s="214"/>
      <c r="E32" s="215"/>
      <c r="F32" s="145"/>
      <c r="G32" s="146"/>
      <c r="H32" s="146"/>
      <c r="I32" s="146"/>
      <c r="J32" s="147"/>
      <c r="K32" s="154" t="s">
        <v>212</v>
      </c>
      <c r="L32" s="40">
        <v>2</v>
      </c>
      <c r="M32" s="40">
        <v>2</v>
      </c>
      <c r="N32" s="152">
        <f t="shared" si="2"/>
        <v>100</v>
      </c>
      <c r="O32" s="195"/>
      <c r="P32" s="208"/>
    </row>
    <row r="33" spans="1:129" ht="42" customHeight="1" x14ac:dyDescent="0.25">
      <c r="A33" s="189"/>
      <c r="B33" s="192"/>
      <c r="C33" s="213"/>
      <c r="D33" s="214"/>
      <c r="E33" s="215"/>
      <c r="F33" s="145"/>
      <c r="G33" s="146"/>
      <c r="H33" s="146"/>
      <c r="I33" s="146"/>
      <c r="J33" s="147"/>
      <c r="K33" s="154" t="s">
        <v>213</v>
      </c>
      <c r="L33" s="40">
        <v>3</v>
      </c>
      <c r="M33" s="40">
        <v>2</v>
      </c>
      <c r="N33" s="152">
        <f t="shared" si="2"/>
        <v>66.666666666666657</v>
      </c>
      <c r="O33" s="195"/>
      <c r="P33" s="208"/>
    </row>
    <row r="34" spans="1:129" ht="51.75" customHeight="1" x14ac:dyDescent="0.25">
      <c r="A34" s="189"/>
      <c r="B34" s="192"/>
      <c r="C34" s="213"/>
      <c r="D34" s="214"/>
      <c r="E34" s="215"/>
      <c r="F34" s="145"/>
      <c r="G34" s="146"/>
      <c r="H34" s="146"/>
      <c r="I34" s="146"/>
      <c r="J34" s="147"/>
      <c r="K34" s="154" t="s">
        <v>214</v>
      </c>
      <c r="L34" s="40">
        <v>20</v>
      </c>
      <c r="M34" s="40">
        <v>100</v>
      </c>
      <c r="N34" s="152">
        <f t="shared" si="2"/>
        <v>500</v>
      </c>
      <c r="O34" s="195"/>
      <c r="P34" s="208"/>
    </row>
    <row r="35" spans="1:129" ht="165.75" customHeight="1" x14ac:dyDescent="0.25">
      <c r="A35" s="189"/>
      <c r="B35" s="192"/>
      <c r="C35" s="213"/>
      <c r="D35" s="214"/>
      <c r="E35" s="215"/>
      <c r="F35" s="145"/>
      <c r="G35" s="146"/>
      <c r="H35" s="146"/>
      <c r="I35" s="146"/>
      <c r="J35" s="147"/>
      <c r="K35" s="154" t="s">
        <v>215</v>
      </c>
      <c r="L35" s="40">
        <v>95</v>
      </c>
      <c r="M35" s="40">
        <v>108.4</v>
      </c>
      <c r="N35" s="152">
        <f t="shared" si="2"/>
        <v>114.10526315789473</v>
      </c>
      <c r="O35" s="195"/>
      <c r="P35" s="208"/>
    </row>
    <row r="36" spans="1:129" ht="110.25" customHeight="1" x14ac:dyDescent="0.25">
      <c r="A36" s="189"/>
      <c r="B36" s="192"/>
      <c r="C36" s="213"/>
      <c r="D36" s="214"/>
      <c r="E36" s="215"/>
      <c r="F36" s="145"/>
      <c r="G36" s="146"/>
      <c r="H36" s="146"/>
      <c r="I36" s="146"/>
      <c r="J36" s="147"/>
      <c r="K36" s="154" t="s">
        <v>216</v>
      </c>
      <c r="L36" s="40">
        <v>10</v>
      </c>
      <c r="M36" s="40">
        <v>11.2</v>
      </c>
      <c r="N36" s="152">
        <f t="shared" si="2"/>
        <v>111.99999999999999</v>
      </c>
      <c r="O36" s="195"/>
      <c r="P36" s="208"/>
    </row>
    <row r="37" spans="1:129" ht="110.25" customHeight="1" x14ac:dyDescent="0.25">
      <c r="A37" s="189"/>
      <c r="B37" s="192"/>
      <c r="C37" s="213"/>
      <c r="D37" s="214"/>
      <c r="E37" s="215"/>
      <c r="F37" s="145"/>
      <c r="G37" s="146"/>
      <c r="H37" s="146"/>
      <c r="I37" s="146"/>
      <c r="J37" s="147"/>
      <c r="K37" s="154" t="s">
        <v>275</v>
      </c>
      <c r="L37" s="40">
        <v>0</v>
      </c>
      <c r="M37" s="40">
        <v>0</v>
      </c>
      <c r="N37" s="152">
        <v>100</v>
      </c>
      <c r="O37" s="195"/>
      <c r="P37" s="208"/>
    </row>
    <row r="38" spans="1:129" ht="124.5" customHeight="1" x14ac:dyDescent="0.25">
      <c r="A38" s="189"/>
      <c r="B38" s="192"/>
      <c r="C38" s="213"/>
      <c r="D38" s="214"/>
      <c r="E38" s="215"/>
      <c r="F38" s="145"/>
      <c r="G38" s="146"/>
      <c r="H38" s="146"/>
      <c r="I38" s="146"/>
      <c r="J38" s="147"/>
      <c r="K38" s="154" t="s">
        <v>276</v>
      </c>
      <c r="L38" s="40">
        <v>53</v>
      </c>
      <c r="M38" s="40">
        <v>53</v>
      </c>
      <c r="N38" s="157">
        <f t="shared" si="2"/>
        <v>100</v>
      </c>
      <c r="O38" s="195"/>
      <c r="P38" s="208"/>
    </row>
    <row r="39" spans="1:129" ht="124.5" customHeight="1" x14ac:dyDescent="0.25">
      <c r="A39" s="189"/>
      <c r="B39" s="192"/>
      <c r="C39" s="213"/>
      <c r="D39" s="214"/>
      <c r="E39" s="215"/>
      <c r="F39" s="145"/>
      <c r="G39" s="146"/>
      <c r="H39" s="146"/>
      <c r="I39" s="146"/>
      <c r="J39" s="147"/>
      <c r="K39" s="154" t="s">
        <v>277</v>
      </c>
      <c r="L39" s="40">
        <v>100</v>
      </c>
      <c r="M39" s="40">
        <v>100</v>
      </c>
      <c r="N39" s="157">
        <f t="shared" si="2"/>
        <v>100</v>
      </c>
      <c r="O39" s="195"/>
      <c r="P39" s="208"/>
    </row>
    <row r="40" spans="1:129" ht="105" x14ac:dyDescent="0.25">
      <c r="A40" s="189"/>
      <c r="B40" s="192"/>
      <c r="C40" s="213"/>
      <c r="D40" s="214"/>
      <c r="E40" s="215"/>
      <c r="F40" s="145"/>
      <c r="G40" s="146"/>
      <c r="H40" s="146"/>
      <c r="I40" s="146"/>
      <c r="J40" s="147"/>
      <c r="K40" s="154" t="s">
        <v>278</v>
      </c>
      <c r="L40" s="40">
        <v>90</v>
      </c>
      <c r="M40" s="40">
        <v>90</v>
      </c>
      <c r="N40" s="157">
        <f t="shared" si="2"/>
        <v>100</v>
      </c>
      <c r="O40" s="195"/>
      <c r="P40" s="208"/>
    </row>
    <row r="41" spans="1:129" ht="80.25" customHeight="1" x14ac:dyDescent="0.25">
      <c r="A41" s="189"/>
      <c r="B41" s="192"/>
      <c r="C41" s="213"/>
      <c r="D41" s="214"/>
      <c r="E41" s="215"/>
      <c r="F41" s="145"/>
      <c r="G41" s="146"/>
      <c r="H41" s="146"/>
      <c r="I41" s="146"/>
      <c r="J41" s="147"/>
      <c r="K41" s="154" t="s">
        <v>279</v>
      </c>
      <c r="L41" s="40">
        <v>50</v>
      </c>
      <c r="M41" s="40">
        <v>50</v>
      </c>
      <c r="N41" s="157">
        <f t="shared" si="2"/>
        <v>100</v>
      </c>
      <c r="O41" s="195"/>
      <c r="P41" s="208"/>
    </row>
    <row r="42" spans="1:129" ht="105" x14ac:dyDescent="0.25">
      <c r="A42" s="189"/>
      <c r="B42" s="192"/>
      <c r="C42" s="213"/>
      <c r="D42" s="214"/>
      <c r="E42" s="215"/>
      <c r="F42" s="145"/>
      <c r="G42" s="146"/>
      <c r="H42" s="146"/>
      <c r="I42" s="146"/>
      <c r="J42" s="147"/>
      <c r="K42" s="154" t="s">
        <v>280</v>
      </c>
      <c r="L42" s="40">
        <v>100</v>
      </c>
      <c r="M42" s="40">
        <v>100</v>
      </c>
      <c r="N42" s="157">
        <f t="shared" si="2"/>
        <v>100</v>
      </c>
      <c r="O42" s="195"/>
      <c r="P42" s="208"/>
    </row>
    <row r="43" spans="1:129" ht="24" customHeight="1" thickBot="1" x14ac:dyDescent="0.3">
      <c r="A43" s="190"/>
      <c r="B43" s="193"/>
      <c r="C43" s="216"/>
      <c r="D43" s="217"/>
      <c r="E43" s="221"/>
      <c r="F43" s="125"/>
      <c r="G43" s="126"/>
      <c r="H43" s="126"/>
      <c r="I43" s="126"/>
      <c r="J43" s="127"/>
      <c r="K43" s="222" t="s">
        <v>78</v>
      </c>
      <c r="L43" s="219"/>
      <c r="M43" s="220"/>
      <c r="N43" s="158">
        <f>SUM(N14:N36)/29</f>
        <v>96.114000061478222</v>
      </c>
      <c r="O43" s="196"/>
      <c r="P43" s="209"/>
    </row>
    <row r="44" spans="1:129" s="30" customFormat="1" ht="53.45" customHeight="1" x14ac:dyDescent="0.25">
      <c r="A44" s="197">
        <v>3</v>
      </c>
      <c r="B44" s="191" t="s">
        <v>171</v>
      </c>
      <c r="C44" s="101">
        <v>1</v>
      </c>
      <c r="D44" s="101">
        <v>1</v>
      </c>
      <c r="E44" s="101">
        <f>D44/C44*100</f>
        <v>100</v>
      </c>
      <c r="F44" s="103" t="s">
        <v>34</v>
      </c>
      <c r="G44" s="104">
        <f>SUM(G45:G48)</f>
        <v>100</v>
      </c>
      <c r="H44" s="104">
        <f>SUM(H45:H48)</f>
        <v>63.092500000000001</v>
      </c>
      <c r="I44" s="104">
        <f>H44/G44*100</f>
        <v>63.092499999999994</v>
      </c>
      <c r="J44" s="105">
        <f>E44/I44*100</f>
        <v>158.49744422871183</v>
      </c>
      <c r="K44" s="61" t="s">
        <v>104</v>
      </c>
      <c r="L44" s="53">
        <v>1</v>
      </c>
      <c r="M44" s="53">
        <v>1</v>
      </c>
      <c r="N44" s="41">
        <f>M44/L44*100</f>
        <v>100</v>
      </c>
      <c r="O44" s="194">
        <f>N52*J44/100</f>
        <v>158.49744422871183</v>
      </c>
      <c r="P44" s="207" t="s">
        <v>113</v>
      </c>
      <c r="Q44" s="35"/>
      <c r="R44" s="35"/>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row>
    <row r="45" spans="1:129" s="30" customFormat="1" ht="79.5" customHeight="1" x14ac:dyDescent="0.25">
      <c r="A45" s="189"/>
      <c r="B45" s="192"/>
      <c r="C45" s="210" t="s">
        <v>323</v>
      </c>
      <c r="D45" s="211"/>
      <c r="E45" s="212"/>
      <c r="F45" s="106" t="s">
        <v>81</v>
      </c>
      <c r="G45" s="122"/>
      <c r="H45" s="122"/>
      <c r="I45" s="104"/>
      <c r="J45" s="123"/>
      <c r="K45" s="61" t="s">
        <v>105</v>
      </c>
      <c r="L45" s="53">
        <v>7.9</v>
      </c>
      <c r="M45" s="53">
        <v>7.9</v>
      </c>
      <c r="N45" s="41">
        <f t="shared" ref="N45:N51" si="3">M45/L45*100</f>
        <v>100</v>
      </c>
      <c r="O45" s="195"/>
      <c r="P45" s="208"/>
      <c r="Q45" s="31"/>
      <c r="R45" s="31"/>
    </row>
    <row r="46" spans="1:129" s="30" customFormat="1" ht="76.5" customHeight="1" x14ac:dyDescent="0.25">
      <c r="A46" s="189"/>
      <c r="B46" s="192"/>
      <c r="C46" s="213"/>
      <c r="D46" s="214"/>
      <c r="E46" s="215"/>
      <c r="F46" s="106" t="s">
        <v>80</v>
      </c>
      <c r="G46" s="122"/>
      <c r="H46" s="122"/>
      <c r="I46" s="104"/>
      <c r="J46" s="121"/>
      <c r="K46" s="67" t="s">
        <v>106</v>
      </c>
      <c r="L46" s="53">
        <v>5</v>
      </c>
      <c r="M46" s="53">
        <v>5</v>
      </c>
      <c r="N46" s="41">
        <f t="shared" si="3"/>
        <v>100</v>
      </c>
      <c r="O46" s="195"/>
      <c r="P46" s="208"/>
      <c r="Q46" s="31"/>
      <c r="R46" s="31"/>
    </row>
    <row r="47" spans="1:129" s="30" customFormat="1" ht="65.25" customHeight="1" x14ac:dyDescent="0.25">
      <c r="A47" s="189"/>
      <c r="B47" s="192"/>
      <c r="C47" s="213"/>
      <c r="D47" s="214"/>
      <c r="E47" s="215"/>
      <c r="F47" s="106" t="s">
        <v>82</v>
      </c>
      <c r="G47" s="122">
        <v>100</v>
      </c>
      <c r="H47" s="122">
        <v>63.092500000000001</v>
      </c>
      <c r="I47" s="104">
        <f>H47/G47*100</f>
        <v>63.092499999999994</v>
      </c>
      <c r="J47" s="121">
        <f>E44/I47*100</f>
        <v>158.49744422871183</v>
      </c>
      <c r="K47" s="61" t="s">
        <v>107</v>
      </c>
      <c r="L47" s="53">
        <v>16.364999999999998</v>
      </c>
      <c r="M47" s="53">
        <v>16.364999999999998</v>
      </c>
      <c r="N47" s="41">
        <f t="shared" si="3"/>
        <v>100</v>
      </c>
      <c r="O47" s="195"/>
      <c r="P47" s="208"/>
      <c r="Q47" s="31"/>
      <c r="R47" s="31"/>
    </row>
    <row r="48" spans="1:129" s="30" customFormat="1" ht="86.25" customHeight="1" x14ac:dyDescent="0.25">
      <c r="A48" s="189"/>
      <c r="B48" s="192"/>
      <c r="C48" s="213"/>
      <c r="D48" s="214"/>
      <c r="E48" s="215"/>
      <c r="F48" s="124" t="s">
        <v>83</v>
      </c>
      <c r="G48" s="122"/>
      <c r="H48" s="122"/>
      <c r="I48" s="104"/>
      <c r="J48" s="123"/>
      <c r="K48" s="61" t="s">
        <v>108</v>
      </c>
      <c r="L48" s="53">
        <v>0.1</v>
      </c>
      <c r="M48" s="53">
        <v>0.1</v>
      </c>
      <c r="N48" s="41">
        <f t="shared" si="3"/>
        <v>100</v>
      </c>
      <c r="O48" s="195"/>
      <c r="P48" s="208"/>
      <c r="Q48" s="32"/>
      <c r="R48" s="31"/>
    </row>
    <row r="49" spans="1:16" ht="71.25" customHeight="1" x14ac:dyDescent="0.25">
      <c r="A49" s="189"/>
      <c r="B49" s="192"/>
      <c r="C49" s="213"/>
      <c r="D49" s="214"/>
      <c r="E49" s="215"/>
      <c r="F49" s="142"/>
      <c r="G49" s="143"/>
      <c r="H49" s="143"/>
      <c r="I49" s="143"/>
      <c r="J49" s="144"/>
      <c r="K49" s="61" t="s">
        <v>109</v>
      </c>
      <c r="L49" s="39">
        <v>3.35</v>
      </c>
      <c r="M49" s="39">
        <v>3.35</v>
      </c>
      <c r="N49" s="41">
        <f t="shared" si="3"/>
        <v>100</v>
      </c>
      <c r="O49" s="195"/>
      <c r="P49" s="208"/>
    </row>
    <row r="50" spans="1:16" ht="66.75" customHeight="1" x14ac:dyDescent="0.25">
      <c r="A50" s="189"/>
      <c r="B50" s="192"/>
      <c r="C50" s="213"/>
      <c r="D50" s="214"/>
      <c r="E50" s="215"/>
      <c r="F50" s="145"/>
      <c r="G50" s="146"/>
      <c r="H50" s="146"/>
      <c r="I50" s="146"/>
      <c r="J50" s="147"/>
      <c r="K50" s="61" t="s">
        <v>110</v>
      </c>
      <c r="L50" s="39">
        <v>1</v>
      </c>
      <c r="M50" s="39">
        <v>1</v>
      </c>
      <c r="N50" s="41">
        <f t="shared" si="3"/>
        <v>100</v>
      </c>
      <c r="O50" s="195"/>
      <c r="P50" s="208"/>
    </row>
    <row r="51" spans="1:16" ht="63.75" customHeight="1" x14ac:dyDescent="0.25">
      <c r="A51" s="189"/>
      <c r="B51" s="192"/>
      <c r="C51" s="213"/>
      <c r="D51" s="214"/>
      <c r="E51" s="215"/>
      <c r="F51" s="145"/>
      <c r="G51" s="146"/>
      <c r="H51" s="146"/>
      <c r="I51" s="146"/>
      <c r="J51" s="147"/>
      <c r="K51" s="61" t="s">
        <v>111</v>
      </c>
      <c r="L51" s="39">
        <v>6.9</v>
      </c>
      <c r="M51" s="39">
        <v>6.9</v>
      </c>
      <c r="N51" s="41">
        <f t="shared" si="3"/>
        <v>100</v>
      </c>
      <c r="O51" s="195"/>
      <c r="P51" s="208"/>
    </row>
    <row r="52" spans="1:16" ht="40.9" customHeight="1" thickBot="1" x14ac:dyDescent="0.3">
      <c r="A52" s="190"/>
      <c r="B52" s="193"/>
      <c r="C52" s="216"/>
      <c r="D52" s="217"/>
      <c r="E52" s="221"/>
      <c r="F52" s="125"/>
      <c r="G52" s="126"/>
      <c r="H52" s="126"/>
      <c r="I52" s="126"/>
      <c r="J52" s="127"/>
      <c r="K52" s="222" t="s">
        <v>78</v>
      </c>
      <c r="L52" s="223"/>
      <c r="M52" s="220"/>
      <c r="N52" s="120">
        <f>SUM(N44:N51)/8</f>
        <v>100</v>
      </c>
      <c r="O52" s="196"/>
      <c r="P52" s="209"/>
    </row>
    <row r="53" spans="1:16" ht="63" x14ac:dyDescent="0.25">
      <c r="A53" s="197">
        <v>4</v>
      </c>
      <c r="B53" s="191" t="s">
        <v>265</v>
      </c>
      <c r="C53" s="101">
        <v>4</v>
      </c>
      <c r="D53" s="101">
        <v>4</v>
      </c>
      <c r="E53" s="101">
        <f>D53/C53*100</f>
        <v>100</v>
      </c>
      <c r="F53" s="103" t="s">
        <v>34</v>
      </c>
      <c r="G53" s="104">
        <f>SUM(G54:G57)</f>
        <v>8828.7250000000004</v>
      </c>
      <c r="H53" s="104">
        <f>SUM(H54:H57)</f>
        <v>12118.945</v>
      </c>
      <c r="I53" s="104">
        <f>H53/G53*100</f>
        <v>137.26721582108402</v>
      </c>
      <c r="J53" s="105">
        <f>E53/I53*100</f>
        <v>72.850607045415245</v>
      </c>
      <c r="K53" s="159" t="s">
        <v>281</v>
      </c>
      <c r="L53" s="76">
        <v>1470</v>
      </c>
      <c r="M53" s="160">
        <v>2115.8000000000002</v>
      </c>
      <c r="N53" s="161">
        <f>M53/L53*100</f>
        <v>143.93197278911566</v>
      </c>
      <c r="O53" s="194">
        <f>N61*J53/100</f>
        <v>109.37378808439136</v>
      </c>
      <c r="P53" s="207" t="s">
        <v>113</v>
      </c>
    </row>
    <row r="54" spans="1:16" ht="94.5" x14ac:dyDescent="0.25">
      <c r="A54" s="189"/>
      <c r="B54" s="192"/>
      <c r="C54" s="210" t="s">
        <v>319</v>
      </c>
      <c r="D54" s="211"/>
      <c r="E54" s="212"/>
      <c r="F54" s="106" t="s">
        <v>81</v>
      </c>
      <c r="G54" s="122">
        <v>4455.0820000000003</v>
      </c>
      <c r="H54" s="122">
        <f>G54</f>
        <v>4455.0820000000003</v>
      </c>
      <c r="I54" s="104">
        <f>H54/G54*100</f>
        <v>100</v>
      </c>
      <c r="J54" s="105">
        <f>E53/I54*100</f>
        <v>100</v>
      </c>
      <c r="K54" s="162" t="s">
        <v>282</v>
      </c>
      <c r="L54" s="77">
        <v>270</v>
      </c>
      <c r="M54" s="160">
        <v>0</v>
      </c>
      <c r="N54" s="161">
        <f t="shared" ref="N54:N58" si="4">M54/L54*100</f>
        <v>0</v>
      </c>
      <c r="O54" s="195"/>
      <c r="P54" s="208"/>
    </row>
    <row r="55" spans="1:16" ht="110.25" x14ac:dyDescent="0.25">
      <c r="A55" s="189"/>
      <c r="B55" s="192"/>
      <c r="C55" s="213"/>
      <c r="D55" s="214"/>
      <c r="E55" s="215"/>
      <c r="F55" s="106" t="s">
        <v>80</v>
      </c>
      <c r="G55" s="122">
        <v>1559.6233999999999</v>
      </c>
      <c r="H55" s="122">
        <f>G55</f>
        <v>1559.6233999999999</v>
      </c>
      <c r="I55" s="104">
        <f>H55/G55*100</f>
        <v>100</v>
      </c>
      <c r="J55" s="105">
        <f>E53/I55*100</f>
        <v>100</v>
      </c>
      <c r="K55" s="162" t="s">
        <v>283</v>
      </c>
      <c r="L55" s="77">
        <v>7</v>
      </c>
      <c r="M55" s="160">
        <v>18</v>
      </c>
      <c r="N55" s="161">
        <f t="shared" si="4"/>
        <v>257.14285714285717</v>
      </c>
      <c r="O55" s="195"/>
      <c r="P55" s="208"/>
    </row>
    <row r="56" spans="1:16" ht="110.25" x14ac:dyDescent="0.25">
      <c r="A56" s="189"/>
      <c r="B56" s="192"/>
      <c r="C56" s="213"/>
      <c r="D56" s="214"/>
      <c r="E56" s="215"/>
      <c r="F56" s="106" t="s">
        <v>82</v>
      </c>
      <c r="G56" s="122">
        <v>396.1696</v>
      </c>
      <c r="H56" s="122">
        <v>376.02460000000002</v>
      </c>
      <c r="I56" s="104">
        <f>H56/G56*100</f>
        <v>94.915056581827585</v>
      </c>
      <c r="J56" s="105">
        <f>E53/I56*100</f>
        <v>105.35736225768207</v>
      </c>
      <c r="K56" s="67" t="s">
        <v>284</v>
      </c>
      <c r="L56" s="76">
        <v>0</v>
      </c>
      <c r="M56" s="160">
        <v>0</v>
      </c>
      <c r="N56" s="161">
        <v>100</v>
      </c>
      <c r="O56" s="195"/>
      <c r="P56" s="208"/>
    </row>
    <row r="57" spans="1:16" ht="80.45" customHeight="1" x14ac:dyDescent="0.25">
      <c r="A57" s="189"/>
      <c r="B57" s="192"/>
      <c r="C57" s="213"/>
      <c r="D57" s="214"/>
      <c r="E57" s="215"/>
      <c r="F57" s="124" t="s">
        <v>83</v>
      </c>
      <c r="G57" s="122">
        <v>2417.85</v>
      </c>
      <c r="H57" s="122">
        <v>5728.2150000000001</v>
      </c>
      <c r="I57" s="104">
        <f>H57/G57*100</f>
        <v>236.9135802469136</v>
      </c>
      <c r="J57" s="105">
        <f>E53/I57*100</f>
        <v>42.209484106305368</v>
      </c>
      <c r="K57" s="67" t="s">
        <v>285</v>
      </c>
      <c r="L57" s="77">
        <v>1</v>
      </c>
      <c r="M57" s="160">
        <v>3</v>
      </c>
      <c r="N57" s="161">
        <f t="shared" si="4"/>
        <v>300</v>
      </c>
      <c r="O57" s="195"/>
      <c r="P57" s="208"/>
    </row>
    <row r="58" spans="1:16" ht="31.5" x14ac:dyDescent="0.25">
      <c r="A58" s="189"/>
      <c r="B58" s="192"/>
      <c r="C58" s="213"/>
      <c r="D58" s="214"/>
      <c r="E58" s="215"/>
      <c r="F58" s="142"/>
      <c r="G58" s="143"/>
      <c r="H58" s="143"/>
      <c r="I58" s="143"/>
      <c r="J58" s="143"/>
      <c r="K58" s="67" t="s">
        <v>286</v>
      </c>
      <c r="L58" s="77">
        <v>4.6500000000000004</v>
      </c>
      <c r="M58" s="163">
        <v>4.6500000000000004</v>
      </c>
      <c r="N58" s="161">
        <f t="shared" si="4"/>
        <v>100</v>
      </c>
      <c r="O58" s="195"/>
      <c r="P58" s="208"/>
    </row>
    <row r="59" spans="1:16" ht="173.25" x14ac:dyDescent="0.25">
      <c r="A59" s="189"/>
      <c r="B59" s="192"/>
      <c r="C59" s="213"/>
      <c r="D59" s="214"/>
      <c r="E59" s="215"/>
      <c r="F59" s="145"/>
      <c r="G59" s="146"/>
      <c r="H59" s="146"/>
      <c r="I59" s="146"/>
      <c r="J59" s="147"/>
      <c r="K59" s="164" t="s">
        <v>287</v>
      </c>
      <c r="L59" s="76">
        <v>0</v>
      </c>
      <c r="M59" s="165">
        <v>0</v>
      </c>
      <c r="N59" s="161">
        <v>100</v>
      </c>
      <c r="O59" s="195"/>
      <c r="P59" s="208"/>
    </row>
    <row r="60" spans="1:16" ht="63" x14ac:dyDescent="0.25">
      <c r="A60" s="189"/>
      <c r="B60" s="192"/>
      <c r="C60" s="213"/>
      <c r="D60" s="214"/>
      <c r="E60" s="215"/>
      <c r="F60" s="145"/>
      <c r="G60" s="146"/>
      <c r="H60" s="146"/>
      <c r="I60" s="146"/>
      <c r="J60" s="147"/>
      <c r="K60" s="164" t="s">
        <v>288</v>
      </c>
      <c r="L60" s="76">
        <v>0</v>
      </c>
      <c r="M60" s="165">
        <v>0</v>
      </c>
      <c r="N60" s="161">
        <v>100</v>
      </c>
      <c r="O60" s="195"/>
      <c r="P60" s="208"/>
    </row>
    <row r="61" spans="1:16" ht="16.149999999999999" customHeight="1" thickBot="1" x14ac:dyDescent="0.3">
      <c r="A61" s="189"/>
      <c r="B61" s="192"/>
      <c r="C61" s="213"/>
      <c r="D61" s="214"/>
      <c r="E61" s="215"/>
      <c r="F61" s="145"/>
      <c r="G61" s="146"/>
      <c r="H61" s="146"/>
      <c r="I61" s="146"/>
      <c r="J61" s="147"/>
      <c r="K61" s="222" t="s">
        <v>78</v>
      </c>
      <c r="L61" s="219"/>
      <c r="M61" s="220"/>
      <c r="N61" s="120">
        <f>SUM(N52:N60)/8</f>
        <v>150.1343537414966</v>
      </c>
      <c r="O61" s="195"/>
      <c r="P61" s="208"/>
    </row>
    <row r="62" spans="1:16" ht="41.45" customHeight="1" x14ac:dyDescent="0.25">
      <c r="A62" s="197">
        <v>5</v>
      </c>
      <c r="B62" s="191" t="s">
        <v>172</v>
      </c>
      <c r="C62" s="101">
        <v>1</v>
      </c>
      <c r="D62" s="101">
        <v>1</v>
      </c>
      <c r="E62" s="101">
        <f>D62/C62*100</f>
        <v>100</v>
      </c>
      <c r="F62" s="103" t="s">
        <v>34</v>
      </c>
      <c r="G62" s="104">
        <f>G65</f>
        <v>40</v>
      </c>
      <c r="H62" s="104">
        <f t="shared" ref="H62:J62" si="5">H65</f>
        <v>40</v>
      </c>
      <c r="I62" s="104">
        <f t="shared" si="5"/>
        <v>100</v>
      </c>
      <c r="J62" s="104">
        <f t="shared" si="5"/>
        <v>100</v>
      </c>
      <c r="K62" s="61"/>
      <c r="L62" s="62"/>
      <c r="M62" s="63"/>
      <c r="N62" s="64"/>
      <c r="O62" s="194">
        <v>100</v>
      </c>
      <c r="P62" s="207" t="s">
        <v>112</v>
      </c>
    </row>
    <row r="63" spans="1:16" ht="75" customHeight="1" x14ac:dyDescent="0.25">
      <c r="A63" s="189"/>
      <c r="B63" s="192"/>
      <c r="C63" s="210" t="s">
        <v>333</v>
      </c>
      <c r="D63" s="211"/>
      <c r="E63" s="212"/>
      <c r="F63" s="106" t="s">
        <v>81</v>
      </c>
      <c r="G63" s="122"/>
      <c r="H63" s="122"/>
      <c r="I63" s="104"/>
      <c r="J63" s="105"/>
      <c r="K63" s="65"/>
      <c r="L63" s="53"/>
      <c r="M63" s="63"/>
      <c r="N63" s="64"/>
      <c r="O63" s="195"/>
      <c r="P63" s="208"/>
    </row>
    <row r="64" spans="1:16" ht="67.900000000000006" customHeight="1" x14ac:dyDescent="0.25">
      <c r="A64" s="189"/>
      <c r="B64" s="192"/>
      <c r="C64" s="213"/>
      <c r="D64" s="214"/>
      <c r="E64" s="215"/>
      <c r="F64" s="106" t="s">
        <v>80</v>
      </c>
      <c r="G64" s="122"/>
      <c r="H64" s="122"/>
      <c r="I64" s="104"/>
      <c r="J64" s="105"/>
      <c r="K64" s="65"/>
      <c r="L64" s="62"/>
      <c r="M64" s="63"/>
      <c r="N64" s="64"/>
      <c r="O64" s="195"/>
      <c r="P64" s="208"/>
    </row>
    <row r="65" spans="1:16" ht="53.45" customHeight="1" x14ac:dyDescent="0.25">
      <c r="A65" s="189"/>
      <c r="B65" s="192"/>
      <c r="C65" s="213"/>
      <c r="D65" s="214"/>
      <c r="E65" s="215"/>
      <c r="F65" s="106" t="s">
        <v>82</v>
      </c>
      <c r="G65" s="122">
        <v>40</v>
      </c>
      <c r="H65" s="122">
        <v>40</v>
      </c>
      <c r="I65" s="104">
        <f>H65/G65*100</f>
        <v>100</v>
      </c>
      <c r="J65" s="121">
        <f>E62/I65*100</f>
        <v>100</v>
      </c>
      <c r="K65" s="65"/>
      <c r="L65" s="62"/>
      <c r="M65" s="63"/>
      <c r="N65" s="64"/>
      <c r="O65" s="195"/>
      <c r="P65" s="208"/>
    </row>
    <row r="66" spans="1:16" ht="86.45" customHeight="1" x14ac:dyDescent="0.25">
      <c r="A66" s="189"/>
      <c r="B66" s="192"/>
      <c r="C66" s="213"/>
      <c r="D66" s="214"/>
      <c r="E66" s="215"/>
      <c r="F66" s="124" t="s">
        <v>83</v>
      </c>
      <c r="G66" s="122"/>
      <c r="H66" s="122"/>
      <c r="I66" s="104"/>
      <c r="J66" s="105"/>
      <c r="K66" s="65"/>
      <c r="L66" s="62"/>
      <c r="M66" s="63"/>
      <c r="N66" s="64"/>
      <c r="O66" s="195"/>
      <c r="P66" s="208"/>
    </row>
    <row r="67" spans="1:16" ht="31.15" customHeight="1" thickBot="1" x14ac:dyDescent="0.3">
      <c r="A67" s="190"/>
      <c r="B67" s="193"/>
      <c r="C67" s="216"/>
      <c r="D67" s="217"/>
      <c r="E67" s="221"/>
      <c r="F67" s="125"/>
      <c r="G67" s="126"/>
      <c r="H67" s="126"/>
      <c r="I67" s="126"/>
      <c r="J67" s="127"/>
      <c r="K67" s="222" t="s">
        <v>78</v>
      </c>
      <c r="L67" s="219"/>
      <c r="M67" s="220"/>
      <c r="N67" s="66">
        <v>100</v>
      </c>
      <c r="O67" s="196"/>
      <c r="P67" s="209"/>
    </row>
    <row r="68" spans="1:16" ht="40.15" customHeight="1" x14ac:dyDescent="0.25">
      <c r="A68" s="188">
        <v>6</v>
      </c>
      <c r="B68" s="198" t="s">
        <v>173</v>
      </c>
      <c r="C68" s="101">
        <v>2</v>
      </c>
      <c r="D68" s="101">
        <v>2</v>
      </c>
      <c r="E68" s="101">
        <f>D68/C68*100</f>
        <v>100</v>
      </c>
      <c r="F68" s="103" t="s">
        <v>34</v>
      </c>
      <c r="G68" s="104">
        <f>SUM(G69:G72)</f>
        <v>30639.96</v>
      </c>
      <c r="H68" s="104">
        <f>SUM(H69:H72)</f>
        <v>26645.370079999997</v>
      </c>
      <c r="I68" s="104">
        <f>H68/G68*100</f>
        <v>86.96280961202298</v>
      </c>
      <c r="J68" s="105">
        <f>E68/I68*100</f>
        <v>114.99168488936972</v>
      </c>
      <c r="K68" s="61"/>
      <c r="L68" s="62"/>
      <c r="M68" s="63"/>
      <c r="N68" s="64"/>
      <c r="O68" s="205">
        <f>N73*J68/100</f>
        <v>114.99168488936972</v>
      </c>
      <c r="P68" s="262" t="s">
        <v>113</v>
      </c>
    </row>
    <row r="69" spans="1:16" ht="73.150000000000006" customHeight="1" x14ac:dyDescent="0.25">
      <c r="A69" s="189"/>
      <c r="B69" s="192"/>
      <c r="C69" s="210" t="s">
        <v>320</v>
      </c>
      <c r="D69" s="211"/>
      <c r="E69" s="212"/>
      <c r="F69" s="106" t="s">
        <v>81</v>
      </c>
      <c r="G69" s="122"/>
      <c r="H69" s="122"/>
      <c r="I69" s="104" t="e">
        <f>H69/G69*100</f>
        <v>#DIV/0!</v>
      </c>
      <c r="J69" s="121" t="e">
        <f>E68/I69*100</f>
        <v>#DIV/0!</v>
      </c>
      <c r="K69" s="65"/>
      <c r="L69" s="53"/>
      <c r="M69" s="63"/>
      <c r="N69" s="64"/>
      <c r="O69" s="195"/>
      <c r="P69" s="208"/>
    </row>
    <row r="70" spans="1:16" ht="63.6" customHeight="1" x14ac:dyDescent="0.25">
      <c r="A70" s="189"/>
      <c r="B70" s="192"/>
      <c r="C70" s="213"/>
      <c r="D70" s="214"/>
      <c r="E70" s="215"/>
      <c r="F70" s="106" t="s">
        <v>80</v>
      </c>
      <c r="G70" s="122">
        <v>21053.96</v>
      </c>
      <c r="H70" s="122">
        <v>19334.894079999998</v>
      </c>
      <c r="I70" s="104">
        <f>H70/G70*100</f>
        <v>91.834952094522819</v>
      </c>
      <c r="J70" s="178">
        <f>E68/I70*100</f>
        <v>108.89100252055792</v>
      </c>
      <c r="K70" s="65"/>
      <c r="L70" s="62"/>
      <c r="M70" s="63"/>
      <c r="N70" s="64"/>
      <c r="O70" s="195"/>
      <c r="P70" s="208"/>
    </row>
    <row r="71" spans="1:16" ht="67.150000000000006" customHeight="1" x14ac:dyDescent="0.25">
      <c r="A71" s="189"/>
      <c r="B71" s="192"/>
      <c r="C71" s="213"/>
      <c r="D71" s="214"/>
      <c r="E71" s="215"/>
      <c r="F71" s="106" t="s">
        <v>82</v>
      </c>
      <c r="G71" s="122">
        <v>9586</v>
      </c>
      <c r="H71" s="122">
        <v>7310.4759999999997</v>
      </c>
      <c r="I71" s="104">
        <f>H71/G71*100</f>
        <v>76.262007093678278</v>
      </c>
      <c r="J71" s="178">
        <f>E68/I71*100</f>
        <v>131.12689242123221</v>
      </c>
      <c r="K71" s="65"/>
      <c r="L71" s="62"/>
      <c r="M71" s="63"/>
      <c r="N71" s="64"/>
      <c r="O71" s="195"/>
      <c r="P71" s="208"/>
    </row>
    <row r="72" spans="1:16" ht="87.6" customHeight="1" x14ac:dyDescent="0.25">
      <c r="A72" s="189"/>
      <c r="B72" s="192"/>
      <c r="C72" s="213"/>
      <c r="D72" s="214"/>
      <c r="E72" s="215"/>
      <c r="F72" s="124" t="s">
        <v>83</v>
      </c>
      <c r="G72" s="122"/>
      <c r="H72" s="122"/>
      <c r="I72" s="104"/>
      <c r="J72" s="123"/>
      <c r="K72" s="70"/>
      <c r="L72" s="71"/>
      <c r="M72" s="72"/>
      <c r="N72" s="73"/>
      <c r="O72" s="195"/>
      <c r="P72" s="208"/>
    </row>
    <row r="73" spans="1:16" ht="39" customHeight="1" x14ac:dyDescent="0.25">
      <c r="A73" s="189"/>
      <c r="B73" s="192"/>
      <c r="C73" s="213"/>
      <c r="D73" s="214"/>
      <c r="E73" s="215"/>
      <c r="F73" s="201"/>
      <c r="G73" s="202"/>
      <c r="H73" s="202"/>
      <c r="I73" s="202"/>
      <c r="J73" s="202"/>
      <c r="K73" s="224" t="s">
        <v>78</v>
      </c>
      <c r="L73" s="223"/>
      <c r="M73" s="223"/>
      <c r="N73" s="166">
        <f>E68</f>
        <v>100</v>
      </c>
      <c r="O73" s="195"/>
      <c r="P73" s="208"/>
    </row>
    <row r="74" spans="1:16" ht="114.6" customHeight="1" x14ac:dyDescent="0.25">
      <c r="A74" s="200"/>
      <c r="B74" s="199"/>
      <c r="C74" s="266"/>
      <c r="D74" s="267"/>
      <c r="E74" s="268"/>
      <c r="F74" s="203"/>
      <c r="G74" s="204"/>
      <c r="H74" s="204"/>
      <c r="I74" s="204"/>
      <c r="J74" s="204"/>
      <c r="K74" s="167"/>
      <c r="L74" s="168"/>
      <c r="M74" s="168"/>
      <c r="N74" s="169"/>
      <c r="O74" s="206"/>
      <c r="P74" s="269"/>
    </row>
    <row r="75" spans="1:16" ht="96" customHeight="1" x14ac:dyDescent="0.25">
      <c r="A75" s="197">
        <v>7</v>
      </c>
      <c r="B75" s="191" t="s">
        <v>174</v>
      </c>
      <c r="C75" s="101">
        <v>2</v>
      </c>
      <c r="D75" s="101">
        <v>2</v>
      </c>
      <c r="E75" s="101">
        <f>D75/C75*100</f>
        <v>100</v>
      </c>
      <c r="F75" s="103" t="s">
        <v>34</v>
      </c>
      <c r="G75" s="104">
        <f>SUM(G76:G79)</f>
        <v>6728.3205799999996</v>
      </c>
      <c r="H75" s="104">
        <f>SUM(H76:H79)</f>
        <v>6728.3205799999996</v>
      </c>
      <c r="I75" s="104">
        <f>H75/G75*100</f>
        <v>100</v>
      </c>
      <c r="J75" s="105">
        <f>$E$75/I75*100</f>
        <v>100</v>
      </c>
      <c r="K75" s="170" t="s">
        <v>217</v>
      </c>
      <c r="L75" s="69">
        <v>1</v>
      </c>
      <c r="M75" s="171">
        <v>0</v>
      </c>
      <c r="N75" s="172">
        <f>M75/L75*100</f>
        <v>0</v>
      </c>
      <c r="O75" s="194">
        <f>N83*J75/100</f>
        <v>52.63480392156864</v>
      </c>
      <c r="P75" s="207" t="s">
        <v>168</v>
      </c>
    </row>
    <row r="76" spans="1:16" ht="47.25" x14ac:dyDescent="0.25">
      <c r="A76" s="189"/>
      <c r="B76" s="192"/>
      <c r="C76" s="225" t="s">
        <v>165</v>
      </c>
      <c r="D76" s="226"/>
      <c r="E76" s="227"/>
      <c r="F76" s="106" t="s">
        <v>81</v>
      </c>
      <c r="G76" s="122">
        <v>1042.7</v>
      </c>
      <c r="H76" s="122">
        <f>G76</f>
        <v>1042.7</v>
      </c>
      <c r="I76" s="104">
        <f>H76/G76*100</f>
        <v>100</v>
      </c>
      <c r="J76" s="105">
        <f>$E$75/I76*100</f>
        <v>100</v>
      </c>
      <c r="K76" s="173" t="s">
        <v>93</v>
      </c>
      <c r="L76" s="53">
        <v>4</v>
      </c>
      <c r="M76" s="38">
        <v>3</v>
      </c>
      <c r="N76" s="68">
        <f>M76/L76*100</f>
        <v>75</v>
      </c>
      <c r="O76" s="195"/>
      <c r="P76" s="208"/>
    </row>
    <row r="77" spans="1:16" ht="110.25" x14ac:dyDescent="0.25">
      <c r="A77" s="189"/>
      <c r="B77" s="192"/>
      <c r="C77" s="228"/>
      <c r="D77" s="229"/>
      <c r="E77" s="230"/>
      <c r="F77" s="106" t="s">
        <v>80</v>
      </c>
      <c r="G77" s="122">
        <v>2758.6840000000002</v>
      </c>
      <c r="H77" s="122">
        <v>2758.6840000000002</v>
      </c>
      <c r="I77" s="104">
        <f>H77/G77*100</f>
        <v>100</v>
      </c>
      <c r="J77" s="105">
        <f>$E$75/I77*100</f>
        <v>100</v>
      </c>
      <c r="K77" s="173" t="s">
        <v>218</v>
      </c>
      <c r="L77" s="53">
        <v>51</v>
      </c>
      <c r="M77" s="38">
        <v>61</v>
      </c>
      <c r="N77" s="41">
        <f>M77/L77*100</f>
        <v>119.6078431372549</v>
      </c>
      <c r="O77" s="195"/>
      <c r="P77" s="208"/>
    </row>
    <row r="78" spans="1:16" ht="141.75" x14ac:dyDescent="0.25">
      <c r="A78" s="189"/>
      <c r="B78" s="192"/>
      <c r="C78" s="228"/>
      <c r="D78" s="229"/>
      <c r="E78" s="230"/>
      <c r="F78" s="106" t="s">
        <v>82</v>
      </c>
      <c r="G78" s="122">
        <v>73.467680000000001</v>
      </c>
      <c r="H78" s="122">
        <f>G78</f>
        <v>73.467680000000001</v>
      </c>
      <c r="I78" s="104">
        <f>H78/G78*100</f>
        <v>100</v>
      </c>
      <c r="J78" s="105">
        <f>$E$75/I78*100</f>
        <v>100</v>
      </c>
      <c r="K78" s="173" t="s">
        <v>219</v>
      </c>
      <c r="L78" s="53">
        <v>34</v>
      </c>
      <c r="M78" s="38">
        <v>43</v>
      </c>
      <c r="N78" s="41">
        <f t="shared" ref="N78" si="6">M78/L78*100</f>
        <v>126.47058823529412</v>
      </c>
      <c r="O78" s="195"/>
      <c r="P78" s="208"/>
    </row>
    <row r="79" spans="1:16" ht="57" customHeight="1" x14ac:dyDescent="0.25">
      <c r="A79" s="189"/>
      <c r="B79" s="192"/>
      <c r="C79" s="228"/>
      <c r="D79" s="229"/>
      <c r="E79" s="230"/>
      <c r="F79" s="124" t="s">
        <v>83</v>
      </c>
      <c r="G79" s="122">
        <v>2853.4688999999998</v>
      </c>
      <c r="H79" s="122">
        <f>G79</f>
        <v>2853.4688999999998</v>
      </c>
      <c r="I79" s="104">
        <f>H79/G79*100</f>
        <v>100</v>
      </c>
      <c r="J79" s="105">
        <f>$E$75/I79*100</f>
        <v>100</v>
      </c>
      <c r="K79" s="173" t="s">
        <v>220</v>
      </c>
      <c r="L79" s="53">
        <v>0</v>
      </c>
      <c r="M79" s="38">
        <v>0</v>
      </c>
      <c r="N79" s="68">
        <v>100</v>
      </c>
      <c r="O79" s="195"/>
      <c r="P79" s="208"/>
    </row>
    <row r="80" spans="1:16" ht="57" customHeight="1" x14ac:dyDescent="0.25">
      <c r="A80" s="189"/>
      <c r="B80" s="192"/>
      <c r="C80" s="228"/>
      <c r="D80" s="229"/>
      <c r="E80" s="230"/>
      <c r="F80" s="179"/>
      <c r="G80" s="113"/>
      <c r="H80" s="113"/>
      <c r="I80" s="114"/>
      <c r="J80" s="180"/>
      <c r="K80" s="173" t="s">
        <v>221</v>
      </c>
      <c r="L80" s="53">
        <v>0</v>
      </c>
      <c r="M80" s="38">
        <v>0</v>
      </c>
      <c r="N80" s="68">
        <v>100</v>
      </c>
      <c r="O80" s="195"/>
      <c r="P80" s="208"/>
    </row>
    <row r="81" spans="1:16" ht="57" customHeight="1" x14ac:dyDescent="0.25">
      <c r="A81" s="189"/>
      <c r="B81" s="192"/>
      <c r="C81" s="228"/>
      <c r="D81" s="229"/>
      <c r="E81" s="230"/>
      <c r="F81" s="179"/>
      <c r="G81" s="113"/>
      <c r="H81" s="113"/>
      <c r="I81" s="114"/>
      <c r="J81" s="180"/>
      <c r="K81" s="173" t="s">
        <v>222</v>
      </c>
      <c r="L81" s="53">
        <v>0</v>
      </c>
      <c r="M81" s="38">
        <v>0</v>
      </c>
      <c r="N81" s="68">
        <v>100</v>
      </c>
      <c r="O81" s="195"/>
      <c r="P81" s="208"/>
    </row>
    <row r="82" spans="1:16" ht="57" customHeight="1" x14ac:dyDescent="0.25">
      <c r="A82" s="189"/>
      <c r="B82" s="192"/>
      <c r="C82" s="228"/>
      <c r="D82" s="229"/>
      <c r="E82" s="230"/>
      <c r="F82" s="179"/>
      <c r="G82" s="113"/>
      <c r="H82" s="113"/>
      <c r="I82" s="114"/>
      <c r="J82" s="180"/>
      <c r="K82" s="173" t="s">
        <v>223</v>
      </c>
      <c r="L82" s="53">
        <v>0</v>
      </c>
      <c r="M82" s="38">
        <v>0</v>
      </c>
      <c r="N82" s="68">
        <v>100</v>
      </c>
      <c r="O82" s="195"/>
      <c r="P82" s="208"/>
    </row>
    <row r="83" spans="1:16" ht="48.6" customHeight="1" thickBot="1" x14ac:dyDescent="0.3">
      <c r="A83" s="190"/>
      <c r="B83" s="193"/>
      <c r="C83" s="231"/>
      <c r="D83" s="232"/>
      <c r="E83" s="233"/>
      <c r="F83" s="125"/>
      <c r="G83" s="126"/>
      <c r="H83" s="126"/>
      <c r="I83" s="126"/>
      <c r="J83" s="127"/>
      <c r="K83" s="222" t="s">
        <v>78</v>
      </c>
      <c r="L83" s="219"/>
      <c r="M83" s="220"/>
      <c r="N83" s="120">
        <f>SUM(N75:N79)/8</f>
        <v>52.634803921568633</v>
      </c>
      <c r="O83" s="196"/>
      <c r="P83" s="209"/>
    </row>
    <row r="84" spans="1:16" ht="52.5" customHeight="1" x14ac:dyDescent="0.25">
      <c r="A84" s="188">
        <v>8</v>
      </c>
      <c r="B84" s="198" t="s">
        <v>163</v>
      </c>
      <c r="C84" s="101">
        <v>1</v>
      </c>
      <c r="D84" s="101">
        <v>1</v>
      </c>
      <c r="E84" s="101">
        <f>D84/C84*100</f>
        <v>100</v>
      </c>
      <c r="F84" s="103" t="s">
        <v>34</v>
      </c>
      <c r="G84" s="104">
        <f>SUM(G85:G88)</f>
        <v>3</v>
      </c>
      <c r="H84" s="104">
        <f>SUM(H85:H88)</f>
        <v>0</v>
      </c>
      <c r="I84" s="104">
        <f>H84/G84*100</f>
        <v>0</v>
      </c>
      <c r="J84" s="105" t="e">
        <f>E84/I84*100</f>
        <v>#DIV/0!</v>
      </c>
      <c r="K84" s="61" t="s">
        <v>160</v>
      </c>
      <c r="L84" s="38">
        <v>377</v>
      </c>
      <c r="M84" s="38">
        <v>330</v>
      </c>
      <c r="N84" s="41">
        <f>M84/L84*100</f>
        <v>87.533156498673733</v>
      </c>
      <c r="O84" s="205">
        <f>N91</f>
        <v>81.414388620736347</v>
      </c>
      <c r="P84" s="262" t="s">
        <v>112</v>
      </c>
    </row>
    <row r="85" spans="1:16" ht="79.150000000000006" customHeight="1" x14ac:dyDescent="0.25">
      <c r="A85" s="189"/>
      <c r="B85" s="192"/>
      <c r="C85" s="210" t="s">
        <v>322</v>
      </c>
      <c r="D85" s="211"/>
      <c r="E85" s="212"/>
      <c r="F85" s="106" t="s">
        <v>81</v>
      </c>
      <c r="G85" s="122"/>
      <c r="H85" s="122"/>
      <c r="I85" s="104"/>
      <c r="J85" s="123"/>
      <c r="K85" s="67" t="s">
        <v>94</v>
      </c>
      <c r="L85" s="38">
        <v>20</v>
      </c>
      <c r="M85" s="38">
        <v>14</v>
      </c>
      <c r="N85" s="41">
        <f t="shared" ref="N85:N89" si="7">M85/L85*100</f>
        <v>70</v>
      </c>
      <c r="O85" s="195"/>
      <c r="P85" s="208"/>
    </row>
    <row r="86" spans="1:16" ht="68.45" customHeight="1" x14ac:dyDescent="0.25">
      <c r="A86" s="189"/>
      <c r="B86" s="192"/>
      <c r="C86" s="213"/>
      <c r="D86" s="214"/>
      <c r="E86" s="215"/>
      <c r="F86" s="106" t="s">
        <v>80</v>
      </c>
      <c r="G86" s="122"/>
      <c r="H86" s="122"/>
      <c r="I86" s="104"/>
      <c r="J86" s="123"/>
      <c r="K86" s="67" t="s">
        <v>95</v>
      </c>
      <c r="L86" s="38">
        <v>60</v>
      </c>
      <c r="M86" s="38">
        <v>38</v>
      </c>
      <c r="N86" s="41">
        <f t="shared" si="7"/>
        <v>63.333333333333329</v>
      </c>
      <c r="O86" s="195"/>
      <c r="P86" s="208"/>
    </row>
    <row r="87" spans="1:16" ht="52.9" customHeight="1" x14ac:dyDescent="0.25">
      <c r="A87" s="189"/>
      <c r="B87" s="192"/>
      <c r="C87" s="213"/>
      <c r="D87" s="214"/>
      <c r="E87" s="215"/>
      <c r="F87" s="106" t="s">
        <v>82</v>
      </c>
      <c r="G87" s="122">
        <v>3</v>
      </c>
      <c r="H87" s="122">
        <v>0</v>
      </c>
      <c r="I87" s="104">
        <f>H87/G87*100</f>
        <v>0</v>
      </c>
      <c r="J87" s="121" t="e">
        <f>E84/I87*100</f>
        <v>#DIV/0!</v>
      </c>
      <c r="K87" s="67" t="s">
        <v>96</v>
      </c>
      <c r="L87" s="38">
        <v>3</v>
      </c>
      <c r="M87" s="38">
        <v>3</v>
      </c>
      <c r="N87" s="41">
        <f t="shared" si="7"/>
        <v>100</v>
      </c>
      <c r="O87" s="195"/>
      <c r="P87" s="208"/>
    </row>
    <row r="88" spans="1:16" ht="85.9" customHeight="1" x14ac:dyDescent="0.25">
      <c r="A88" s="189"/>
      <c r="B88" s="192"/>
      <c r="C88" s="213"/>
      <c r="D88" s="214"/>
      <c r="E88" s="215"/>
      <c r="F88" s="124" t="s">
        <v>83</v>
      </c>
      <c r="G88" s="122"/>
      <c r="H88" s="122"/>
      <c r="I88" s="104"/>
      <c r="J88" s="123"/>
      <c r="K88" s="67" t="s">
        <v>97</v>
      </c>
      <c r="L88" s="38">
        <v>294</v>
      </c>
      <c r="M88" s="38">
        <v>275</v>
      </c>
      <c r="N88" s="41">
        <f t="shared" si="7"/>
        <v>93.5374149659864</v>
      </c>
      <c r="O88" s="195"/>
      <c r="P88" s="208"/>
    </row>
    <row r="89" spans="1:16" ht="63" x14ac:dyDescent="0.25">
      <c r="A89" s="189"/>
      <c r="B89" s="192"/>
      <c r="C89" s="213"/>
      <c r="D89" s="214"/>
      <c r="E89" s="215"/>
      <c r="F89" s="142"/>
      <c r="G89" s="143"/>
      <c r="H89" s="143"/>
      <c r="I89" s="143"/>
      <c r="J89" s="144"/>
      <c r="K89" s="119" t="s">
        <v>98</v>
      </c>
      <c r="L89" s="39">
        <v>212</v>
      </c>
      <c r="M89" s="39">
        <v>189</v>
      </c>
      <c r="N89" s="41">
        <f t="shared" si="7"/>
        <v>89.15094339622641</v>
      </c>
      <c r="O89" s="195"/>
      <c r="P89" s="208"/>
    </row>
    <row r="90" spans="1:16" ht="94.5" x14ac:dyDescent="0.25">
      <c r="A90" s="189"/>
      <c r="B90" s="192"/>
      <c r="C90" s="213"/>
      <c r="D90" s="214"/>
      <c r="E90" s="215"/>
      <c r="F90" s="145"/>
      <c r="G90" s="146"/>
      <c r="H90" s="146"/>
      <c r="I90" s="146"/>
      <c r="J90" s="147"/>
      <c r="K90" s="119" t="s">
        <v>158</v>
      </c>
      <c r="L90" s="39">
        <v>6826.8</v>
      </c>
      <c r="M90" s="39">
        <v>4529.3</v>
      </c>
      <c r="N90" s="41">
        <f>M90/L90*100</f>
        <v>66.345872150934554</v>
      </c>
      <c r="O90" s="195"/>
      <c r="P90" s="208"/>
    </row>
    <row r="91" spans="1:16" ht="16.5" thickBot="1" x14ac:dyDescent="0.3">
      <c r="A91" s="190"/>
      <c r="B91" s="193"/>
      <c r="C91" s="216"/>
      <c r="D91" s="217"/>
      <c r="E91" s="221"/>
      <c r="F91" s="125"/>
      <c r="G91" s="126"/>
      <c r="H91" s="126"/>
      <c r="I91" s="126"/>
      <c r="J91" s="127"/>
      <c r="K91" s="222" t="s">
        <v>78</v>
      </c>
      <c r="L91" s="219"/>
      <c r="M91" s="220"/>
      <c r="N91" s="120">
        <f>SUM(N84:N90)/7</f>
        <v>81.414388620736347</v>
      </c>
      <c r="O91" s="196"/>
      <c r="P91" s="209"/>
    </row>
    <row r="92" spans="1:16" ht="45" customHeight="1" x14ac:dyDescent="0.25">
      <c r="A92" s="197">
        <v>9</v>
      </c>
      <c r="B92" s="191" t="s">
        <v>175</v>
      </c>
      <c r="C92" s="101">
        <v>1</v>
      </c>
      <c r="D92" s="101">
        <v>1</v>
      </c>
      <c r="E92" s="101">
        <f>D92/C92*100</f>
        <v>100</v>
      </c>
      <c r="F92" s="103" t="s">
        <v>34</v>
      </c>
      <c r="G92" s="104">
        <f>SUM(G93:G96)</f>
        <v>45</v>
      </c>
      <c r="H92" s="104">
        <f>SUM(H93:H96)</f>
        <v>45</v>
      </c>
      <c r="I92" s="104">
        <f>H92/G92*100</f>
        <v>100</v>
      </c>
      <c r="J92" s="121">
        <f>E92/I92*100</f>
        <v>100</v>
      </c>
      <c r="K92" s="61"/>
      <c r="L92" s="62"/>
      <c r="M92" s="63"/>
      <c r="N92" s="64"/>
      <c r="O92" s="263">
        <f>N97*J92/100</f>
        <v>100</v>
      </c>
      <c r="P92" s="262" t="s">
        <v>112</v>
      </c>
    </row>
    <row r="93" spans="1:16" ht="73.150000000000006" customHeight="1" x14ac:dyDescent="0.25">
      <c r="A93" s="189"/>
      <c r="B93" s="192"/>
      <c r="C93" s="210" t="s">
        <v>316</v>
      </c>
      <c r="D93" s="211"/>
      <c r="E93" s="212"/>
      <c r="F93" s="106" t="s">
        <v>81</v>
      </c>
      <c r="G93" s="122"/>
      <c r="H93" s="122"/>
      <c r="I93" s="104"/>
      <c r="J93" s="123"/>
      <c r="K93" s="65"/>
      <c r="L93" s="53"/>
      <c r="M93" s="63"/>
      <c r="N93" s="64"/>
      <c r="O93" s="264"/>
      <c r="P93" s="208"/>
    </row>
    <row r="94" spans="1:16" ht="62.45" customHeight="1" x14ac:dyDescent="0.25">
      <c r="A94" s="189"/>
      <c r="B94" s="192"/>
      <c r="C94" s="213"/>
      <c r="D94" s="214"/>
      <c r="E94" s="215"/>
      <c r="F94" s="106" t="s">
        <v>80</v>
      </c>
      <c r="G94" s="122"/>
      <c r="H94" s="122"/>
      <c r="I94" s="104"/>
      <c r="J94" s="123"/>
      <c r="K94" s="65"/>
      <c r="L94" s="62"/>
      <c r="M94" s="63"/>
      <c r="N94" s="64"/>
      <c r="O94" s="264"/>
      <c r="P94" s="208"/>
    </row>
    <row r="95" spans="1:16" ht="49.15" customHeight="1" x14ac:dyDescent="0.25">
      <c r="A95" s="189"/>
      <c r="B95" s="192"/>
      <c r="C95" s="213"/>
      <c r="D95" s="214"/>
      <c r="E95" s="215"/>
      <c r="F95" s="106" t="s">
        <v>82</v>
      </c>
      <c r="G95" s="122">
        <v>45</v>
      </c>
      <c r="H95" s="122">
        <v>45</v>
      </c>
      <c r="I95" s="104">
        <f>H95/G95*100</f>
        <v>100</v>
      </c>
      <c r="J95" s="121">
        <f>E92/I95*100</f>
        <v>100</v>
      </c>
      <c r="K95" s="65"/>
      <c r="L95" s="62"/>
      <c r="M95" s="63"/>
      <c r="N95" s="64"/>
      <c r="O95" s="264"/>
      <c r="P95" s="208"/>
    </row>
    <row r="96" spans="1:16" ht="82.9" customHeight="1" x14ac:dyDescent="0.25">
      <c r="A96" s="189"/>
      <c r="B96" s="192"/>
      <c r="C96" s="213"/>
      <c r="D96" s="214"/>
      <c r="E96" s="215"/>
      <c r="F96" s="124" t="s">
        <v>83</v>
      </c>
      <c r="G96" s="122"/>
      <c r="H96" s="122"/>
      <c r="I96" s="104"/>
      <c r="J96" s="123"/>
      <c r="K96" s="65"/>
      <c r="L96" s="62"/>
      <c r="M96" s="63"/>
      <c r="N96" s="64"/>
      <c r="O96" s="264"/>
      <c r="P96" s="208"/>
    </row>
    <row r="97" spans="1:16" ht="16.5" thickBot="1" x14ac:dyDescent="0.3">
      <c r="A97" s="190"/>
      <c r="B97" s="193"/>
      <c r="C97" s="216"/>
      <c r="D97" s="217"/>
      <c r="E97" s="221"/>
      <c r="F97" s="125"/>
      <c r="G97" s="126"/>
      <c r="H97" s="126"/>
      <c r="I97" s="126"/>
      <c r="J97" s="127"/>
      <c r="K97" s="222" t="s">
        <v>78</v>
      </c>
      <c r="L97" s="219"/>
      <c r="M97" s="220"/>
      <c r="N97" s="66">
        <f>E92</f>
        <v>100</v>
      </c>
      <c r="O97" s="265"/>
      <c r="P97" s="209"/>
    </row>
    <row r="98" spans="1:16" ht="79.150000000000006" customHeight="1" x14ac:dyDescent="0.25">
      <c r="A98" s="197">
        <v>10</v>
      </c>
      <c r="B98" s="191" t="s">
        <v>176</v>
      </c>
      <c r="C98" s="128">
        <v>38</v>
      </c>
      <c r="D98" s="128">
        <v>24</v>
      </c>
      <c r="E98" s="129">
        <f>D98/C98*100</f>
        <v>63.157894736842103</v>
      </c>
      <c r="F98" s="103" t="s">
        <v>34</v>
      </c>
      <c r="G98" s="104">
        <f>SUM(G99:G102)</f>
        <v>2000.3</v>
      </c>
      <c r="H98" s="104">
        <f>SUM(H99:H102)</f>
        <v>2000.3</v>
      </c>
      <c r="I98" s="104">
        <f>H98/G98*100</f>
        <v>100</v>
      </c>
      <c r="J98" s="105">
        <f>E98/I98*100</f>
        <v>63.157894736842103</v>
      </c>
      <c r="K98" s="139" t="s">
        <v>0</v>
      </c>
      <c r="L98" s="130">
        <v>102.5</v>
      </c>
      <c r="M98" s="130">
        <v>99.1</v>
      </c>
      <c r="N98" s="41">
        <f>M98/L98*100</f>
        <v>96.682926829268297</v>
      </c>
      <c r="O98" s="194">
        <f>N137*J98/100</f>
        <v>80.864973356330722</v>
      </c>
      <c r="P98" s="262" t="s">
        <v>112</v>
      </c>
    </row>
    <row r="99" spans="1:16" ht="63" x14ac:dyDescent="0.25">
      <c r="A99" s="189"/>
      <c r="B99" s="192"/>
      <c r="C99" s="210" t="s">
        <v>317</v>
      </c>
      <c r="D99" s="211"/>
      <c r="E99" s="212"/>
      <c r="F99" s="106" t="s">
        <v>81</v>
      </c>
      <c r="G99" s="122"/>
      <c r="H99" s="122"/>
      <c r="I99" s="104"/>
      <c r="J99" s="123"/>
      <c r="K99" s="139" t="s">
        <v>1</v>
      </c>
      <c r="L99" s="130">
        <v>101.8</v>
      </c>
      <c r="M99" s="130">
        <v>94.8</v>
      </c>
      <c r="N99" s="41">
        <f t="shared" ref="N99:N136" si="8">M99/L99*100</f>
        <v>93.123772102161098</v>
      </c>
      <c r="O99" s="195"/>
      <c r="P99" s="208"/>
    </row>
    <row r="100" spans="1:16" ht="63" x14ac:dyDescent="0.25">
      <c r="A100" s="189"/>
      <c r="B100" s="192"/>
      <c r="C100" s="213"/>
      <c r="D100" s="214"/>
      <c r="E100" s="215"/>
      <c r="F100" s="106" t="s">
        <v>80</v>
      </c>
      <c r="G100" s="104">
        <v>2000.3</v>
      </c>
      <c r="H100" s="104">
        <v>2000.3</v>
      </c>
      <c r="I100" s="104">
        <f>H100/G100*100</f>
        <v>100</v>
      </c>
      <c r="J100" s="121">
        <f>E98/I100*100</f>
        <v>63.157894736842103</v>
      </c>
      <c r="K100" s="139" t="s">
        <v>2</v>
      </c>
      <c r="L100" s="130">
        <v>103.1</v>
      </c>
      <c r="M100" s="130">
        <v>102.2</v>
      </c>
      <c r="N100" s="41">
        <f t="shared" si="8"/>
        <v>99.127061105722603</v>
      </c>
      <c r="O100" s="195"/>
      <c r="P100" s="208"/>
    </row>
    <row r="101" spans="1:16" ht="63" x14ac:dyDescent="0.25">
      <c r="A101" s="189"/>
      <c r="B101" s="192"/>
      <c r="C101" s="213"/>
      <c r="D101" s="214"/>
      <c r="E101" s="215"/>
      <c r="F101" s="106" t="s">
        <v>82</v>
      </c>
      <c r="G101" s="122"/>
      <c r="H101" s="122"/>
      <c r="I101" s="104"/>
      <c r="J101" s="121"/>
      <c r="K101" s="139" t="s">
        <v>3</v>
      </c>
      <c r="L101" s="130">
        <v>100.5</v>
      </c>
      <c r="M101" s="130">
        <v>100.5</v>
      </c>
      <c r="N101" s="41">
        <f t="shared" si="8"/>
        <v>100</v>
      </c>
      <c r="O101" s="195"/>
      <c r="P101" s="208"/>
    </row>
    <row r="102" spans="1:16" ht="84" customHeight="1" x14ac:dyDescent="0.25">
      <c r="A102" s="189"/>
      <c r="B102" s="192"/>
      <c r="C102" s="213"/>
      <c r="D102" s="214"/>
      <c r="E102" s="215"/>
      <c r="F102" s="124" t="s">
        <v>83</v>
      </c>
      <c r="G102" s="122"/>
      <c r="H102" s="122"/>
      <c r="I102" s="104"/>
      <c r="J102" s="123"/>
      <c r="K102" s="139" t="s">
        <v>4</v>
      </c>
      <c r="L102" s="130">
        <v>100</v>
      </c>
      <c r="M102" s="130">
        <v>94</v>
      </c>
      <c r="N102" s="41">
        <f t="shared" si="8"/>
        <v>94</v>
      </c>
      <c r="O102" s="195"/>
      <c r="P102" s="208"/>
    </row>
    <row r="103" spans="1:16" ht="63" x14ac:dyDescent="0.25">
      <c r="A103" s="189"/>
      <c r="B103" s="192"/>
      <c r="C103" s="213"/>
      <c r="D103" s="214"/>
      <c r="E103" s="215"/>
      <c r="F103" s="142"/>
      <c r="G103" s="143"/>
      <c r="H103" s="143"/>
      <c r="I103" s="143"/>
      <c r="J103" s="144"/>
      <c r="K103" s="139" t="s">
        <v>5</v>
      </c>
      <c r="L103" s="130">
        <v>25</v>
      </c>
      <c r="M103" s="130">
        <v>30.2</v>
      </c>
      <c r="N103" s="41">
        <f t="shared" si="8"/>
        <v>120.8</v>
      </c>
      <c r="O103" s="195"/>
      <c r="P103" s="208"/>
    </row>
    <row r="104" spans="1:16" ht="110.25" x14ac:dyDescent="0.25">
      <c r="A104" s="189"/>
      <c r="B104" s="192"/>
      <c r="C104" s="213"/>
      <c r="D104" s="214"/>
      <c r="E104" s="215"/>
      <c r="F104" s="145"/>
      <c r="G104" s="146"/>
      <c r="H104" s="146"/>
      <c r="I104" s="146"/>
      <c r="J104" s="147"/>
      <c r="K104" s="139" t="s">
        <v>6</v>
      </c>
      <c r="L104" s="130">
        <v>27498</v>
      </c>
      <c r="M104" s="130">
        <v>28170</v>
      </c>
      <c r="N104" s="41">
        <f t="shared" si="8"/>
        <v>102.4438140955706</v>
      </c>
      <c r="O104" s="195"/>
      <c r="P104" s="208"/>
    </row>
    <row r="105" spans="1:16" ht="31.5" x14ac:dyDescent="0.25">
      <c r="A105" s="189"/>
      <c r="B105" s="192"/>
      <c r="C105" s="213"/>
      <c r="D105" s="214"/>
      <c r="E105" s="215"/>
      <c r="F105" s="145"/>
      <c r="G105" s="146"/>
      <c r="H105" s="146"/>
      <c r="I105" s="146"/>
      <c r="J105" s="147"/>
      <c r="K105" s="139" t="s">
        <v>7</v>
      </c>
      <c r="L105" s="130">
        <v>103.7</v>
      </c>
      <c r="M105" s="130">
        <v>99.2</v>
      </c>
      <c r="N105" s="41">
        <f t="shared" si="8"/>
        <v>95.660559305689489</v>
      </c>
      <c r="O105" s="195"/>
      <c r="P105" s="208"/>
    </row>
    <row r="106" spans="1:16" ht="47.25" x14ac:dyDescent="0.25">
      <c r="A106" s="189"/>
      <c r="B106" s="192"/>
      <c r="C106" s="213"/>
      <c r="D106" s="214"/>
      <c r="E106" s="215"/>
      <c r="F106" s="145"/>
      <c r="G106" s="146"/>
      <c r="H106" s="146"/>
      <c r="I106" s="146"/>
      <c r="J106" s="147"/>
      <c r="K106" s="139" t="s">
        <v>8</v>
      </c>
      <c r="L106" s="130">
        <v>841</v>
      </c>
      <c r="M106" s="130">
        <v>815</v>
      </c>
      <c r="N106" s="41">
        <f t="shared" si="8"/>
        <v>96.90844233055887</v>
      </c>
      <c r="O106" s="195"/>
      <c r="P106" s="208"/>
    </row>
    <row r="107" spans="1:16" x14ac:dyDescent="0.25">
      <c r="A107" s="189"/>
      <c r="B107" s="192"/>
      <c r="C107" s="213"/>
      <c r="D107" s="214"/>
      <c r="E107" s="215"/>
      <c r="F107" s="145"/>
      <c r="G107" s="146"/>
      <c r="H107" s="146"/>
      <c r="I107" s="146"/>
      <c r="J107" s="147"/>
      <c r="K107" s="139" t="s">
        <v>161</v>
      </c>
      <c r="L107" s="130">
        <v>1</v>
      </c>
      <c r="M107" s="131"/>
      <c r="N107" s="41">
        <f t="shared" si="8"/>
        <v>0</v>
      </c>
      <c r="O107" s="195"/>
      <c r="P107" s="208"/>
    </row>
    <row r="108" spans="1:16" x14ac:dyDescent="0.25">
      <c r="A108" s="189"/>
      <c r="B108" s="192"/>
      <c r="C108" s="213"/>
      <c r="D108" s="214"/>
      <c r="E108" s="215"/>
      <c r="F108" s="145"/>
      <c r="G108" s="146"/>
      <c r="H108" s="146"/>
      <c r="I108" s="146"/>
      <c r="J108" s="147"/>
      <c r="K108" s="139" t="s">
        <v>162</v>
      </c>
      <c r="L108" s="130"/>
      <c r="M108" s="131">
        <v>3</v>
      </c>
      <c r="N108" s="41">
        <v>100</v>
      </c>
      <c r="O108" s="195"/>
      <c r="P108" s="208"/>
    </row>
    <row r="109" spans="1:16" x14ac:dyDescent="0.25">
      <c r="A109" s="189"/>
      <c r="B109" s="192"/>
      <c r="C109" s="213"/>
      <c r="D109" s="214"/>
      <c r="E109" s="215"/>
      <c r="F109" s="145"/>
      <c r="G109" s="146"/>
      <c r="H109" s="146"/>
      <c r="I109" s="146"/>
      <c r="J109" s="147"/>
      <c r="K109" s="139" t="s">
        <v>224</v>
      </c>
      <c r="L109" s="130">
        <v>1</v>
      </c>
      <c r="M109" s="131">
        <v>0</v>
      </c>
      <c r="N109" s="41">
        <v>0</v>
      </c>
      <c r="O109" s="195"/>
      <c r="P109" s="208"/>
    </row>
    <row r="110" spans="1:16" x14ac:dyDescent="0.25">
      <c r="A110" s="189"/>
      <c r="B110" s="192"/>
      <c r="C110" s="213"/>
      <c r="D110" s="214"/>
      <c r="E110" s="215"/>
      <c r="F110" s="145"/>
      <c r="G110" s="146"/>
      <c r="H110" s="146"/>
      <c r="I110" s="146"/>
      <c r="J110" s="147"/>
      <c r="K110" s="139" t="s">
        <v>9</v>
      </c>
      <c r="L110" s="130">
        <v>90902</v>
      </c>
      <c r="M110" s="130">
        <v>91157</v>
      </c>
      <c r="N110" s="41">
        <f t="shared" si="8"/>
        <v>100.28052188070669</v>
      </c>
      <c r="O110" s="195"/>
      <c r="P110" s="208"/>
    </row>
    <row r="111" spans="1:16" ht="31.5" x14ac:dyDescent="0.25">
      <c r="A111" s="189"/>
      <c r="B111" s="192"/>
      <c r="C111" s="213"/>
      <c r="D111" s="214"/>
      <c r="E111" s="215"/>
      <c r="F111" s="145"/>
      <c r="G111" s="146"/>
      <c r="H111" s="146"/>
      <c r="I111" s="146"/>
      <c r="J111" s="147"/>
      <c r="K111" s="139" t="s">
        <v>10</v>
      </c>
      <c r="L111" s="130">
        <v>265810</v>
      </c>
      <c r="M111" s="130">
        <v>158698</v>
      </c>
      <c r="N111" s="41">
        <f t="shared" si="8"/>
        <v>59.703547646815395</v>
      </c>
      <c r="O111" s="195"/>
      <c r="P111" s="208"/>
    </row>
    <row r="112" spans="1:16" ht="201.75" customHeight="1" x14ac:dyDescent="0.25">
      <c r="A112" s="189"/>
      <c r="B112" s="192"/>
      <c r="C112" s="213"/>
      <c r="D112" s="214"/>
      <c r="E112" s="215"/>
      <c r="F112" s="145"/>
      <c r="G112" s="146"/>
      <c r="H112" s="146"/>
      <c r="I112" s="146"/>
      <c r="J112" s="147"/>
      <c r="K112" s="139" t="s">
        <v>225</v>
      </c>
      <c r="L112" s="130">
        <v>13</v>
      </c>
      <c r="M112" s="130">
        <v>13</v>
      </c>
      <c r="N112" s="41">
        <f t="shared" si="8"/>
        <v>100</v>
      </c>
      <c r="O112" s="195"/>
      <c r="P112" s="208"/>
    </row>
    <row r="113" spans="1:16" ht="63" x14ac:dyDescent="0.25">
      <c r="A113" s="189"/>
      <c r="B113" s="192"/>
      <c r="C113" s="213"/>
      <c r="D113" s="214"/>
      <c r="E113" s="215"/>
      <c r="F113" s="145"/>
      <c r="G113" s="146"/>
      <c r="H113" s="146"/>
      <c r="I113" s="146"/>
      <c r="J113" s="147"/>
      <c r="K113" s="139" t="s">
        <v>15</v>
      </c>
      <c r="L113" s="130">
        <v>10</v>
      </c>
      <c r="M113" s="130">
        <v>10</v>
      </c>
      <c r="N113" s="41">
        <f t="shared" si="8"/>
        <v>100</v>
      </c>
      <c r="O113" s="195"/>
      <c r="P113" s="208"/>
    </row>
    <row r="114" spans="1:16" ht="31.5" x14ac:dyDescent="0.25">
      <c r="A114" s="189"/>
      <c r="B114" s="192"/>
      <c r="C114" s="213"/>
      <c r="D114" s="214"/>
      <c r="E114" s="215"/>
      <c r="F114" s="145"/>
      <c r="G114" s="146"/>
      <c r="H114" s="146"/>
      <c r="I114" s="146"/>
      <c r="J114" s="147"/>
      <c r="K114" s="139" t="s">
        <v>226</v>
      </c>
      <c r="L114" s="130">
        <v>33805</v>
      </c>
      <c r="M114" s="130">
        <v>33100</v>
      </c>
      <c r="N114" s="41">
        <f t="shared" si="8"/>
        <v>97.914509687915981</v>
      </c>
      <c r="O114" s="195"/>
      <c r="P114" s="208"/>
    </row>
    <row r="115" spans="1:16" ht="47.25" x14ac:dyDescent="0.25">
      <c r="A115" s="189"/>
      <c r="B115" s="192"/>
      <c r="C115" s="213"/>
      <c r="D115" s="214"/>
      <c r="E115" s="215"/>
      <c r="F115" s="145"/>
      <c r="G115" s="146"/>
      <c r="H115" s="146"/>
      <c r="I115" s="146"/>
      <c r="J115" s="147"/>
      <c r="K115" s="139" t="s">
        <v>11</v>
      </c>
      <c r="L115" s="130">
        <v>8437</v>
      </c>
      <c r="M115" s="130">
        <v>7982</v>
      </c>
      <c r="N115" s="41">
        <f t="shared" si="8"/>
        <v>94.60708782742681</v>
      </c>
      <c r="O115" s="195"/>
      <c r="P115" s="208"/>
    </row>
    <row r="116" spans="1:16" ht="47.25" x14ac:dyDescent="0.25">
      <c r="A116" s="189"/>
      <c r="B116" s="192"/>
      <c r="C116" s="213"/>
      <c r="D116" s="214"/>
      <c r="E116" s="215"/>
      <c r="F116" s="145"/>
      <c r="G116" s="146"/>
      <c r="H116" s="146"/>
      <c r="I116" s="146"/>
      <c r="J116" s="147"/>
      <c r="K116" s="132" t="s">
        <v>16</v>
      </c>
      <c r="L116" s="132">
        <v>51002</v>
      </c>
      <c r="M116" s="132">
        <v>52247</v>
      </c>
      <c r="N116" s="41">
        <f t="shared" si="8"/>
        <v>102.44108074193167</v>
      </c>
      <c r="O116" s="195"/>
      <c r="P116" s="208"/>
    </row>
    <row r="117" spans="1:16" ht="189" x14ac:dyDescent="0.25">
      <c r="A117" s="189"/>
      <c r="B117" s="192"/>
      <c r="C117" s="213"/>
      <c r="D117" s="214"/>
      <c r="E117" s="215"/>
      <c r="F117" s="145"/>
      <c r="G117" s="146"/>
      <c r="H117" s="146"/>
      <c r="I117" s="146"/>
      <c r="J117" s="147"/>
      <c r="K117" s="139" t="s">
        <v>14</v>
      </c>
      <c r="L117" s="130">
        <v>231</v>
      </c>
      <c r="M117" s="130">
        <v>233</v>
      </c>
      <c r="N117" s="41">
        <f t="shared" si="8"/>
        <v>100.86580086580086</v>
      </c>
      <c r="O117" s="195"/>
      <c r="P117" s="208"/>
    </row>
    <row r="118" spans="1:16" ht="110.25" x14ac:dyDescent="0.25">
      <c r="A118" s="189"/>
      <c r="B118" s="192"/>
      <c r="C118" s="213"/>
      <c r="D118" s="214"/>
      <c r="E118" s="215"/>
      <c r="F118" s="145"/>
      <c r="G118" s="146"/>
      <c r="H118" s="146"/>
      <c r="I118" s="146"/>
      <c r="J118" s="147"/>
      <c r="K118" s="132" t="s">
        <v>227</v>
      </c>
      <c r="L118" s="132">
        <v>129</v>
      </c>
      <c r="M118" s="132">
        <v>153</v>
      </c>
      <c r="N118" s="41">
        <f t="shared" si="8"/>
        <v>118.6046511627907</v>
      </c>
      <c r="O118" s="195"/>
      <c r="P118" s="208"/>
    </row>
    <row r="119" spans="1:16" ht="78.75" x14ac:dyDescent="0.25">
      <c r="A119" s="189"/>
      <c r="B119" s="192"/>
      <c r="C119" s="213"/>
      <c r="D119" s="214"/>
      <c r="E119" s="215"/>
      <c r="F119" s="145"/>
      <c r="G119" s="146"/>
      <c r="H119" s="146"/>
      <c r="I119" s="146"/>
      <c r="J119" s="147"/>
      <c r="K119" s="133" t="s">
        <v>228</v>
      </c>
      <c r="L119" s="136">
        <v>3387</v>
      </c>
      <c r="M119" s="136">
        <v>3787</v>
      </c>
      <c r="N119" s="41">
        <f t="shared" si="8"/>
        <v>111.80986123413051</v>
      </c>
      <c r="O119" s="195"/>
      <c r="P119" s="208"/>
    </row>
    <row r="120" spans="1:16" ht="78.75" x14ac:dyDescent="0.25">
      <c r="A120" s="189"/>
      <c r="B120" s="192"/>
      <c r="C120" s="213"/>
      <c r="D120" s="214"/>
      <c r="E120" s="215"/>
      <c r="F120" s="145"/>
      <c r="G120" s="146"/>
      <c r="H120" s="146"/>
      <c r="I120" s="146"/>
      <c r="J120" s="147"/>
      <c r="K120" s="133" t="s">
        <v>17</v>
      </c>
      <c r="L120" s="134">
        <v>100</v>
      </c>
      <c r="M120" s="134">
        <v>121.1</v>
      </c>
      <c r="N120" s="41">
        <f t="shared" si="8"/>
        <v>121.09999999999998</v>
      </c>
      <c r="O120" s="195"/>
      <c r="P120" s="208"/>
    </row>
    <row r="121" spans="1:16" ht="63" x14ac:dyDescent="0.25">
      <c r="A121" s="189"/>
      <c r="B121" s="192"/>
      <c r="C121" s="213"/>
      <c r="D121" s="214"/>
      <c r="E121" s="215"/>
      <c r="F121" s="145"/>
      <c r="G121" s="146"/>
      <c r="H121" s="146"/>
      <c r="I121" s="146"/>
      <c r="J121" s="147"/>
      <c r="K121" s="133" t="s">
        <v>18</v>
      </c>
      <c r="L121" s="134">
        <v>10</v>
      </c>
      <c r="M121" s="134">
        <v>10</v>
      </c>
      <c r="N121" s="41">
        <f t="shared" si="8"/>
        <v>100</v>
      </c>
      <c r="O121" s="195"/>
      <c r="P121" s="208"/>
    </row>
    <row r="122" spans="1:16" ht="47.25" x14ac:dyDescent="0.25">
      <c r="A122" s="189"/>
      <c r="B122" s="192"/>
      <c r="C122" s="213"/>
      <c r="D122" s="214"/>
      <c r="E122" s="215"/>
      <c r="F122" s="145"/>
      <c r="G122" s="146"/>
      <c r="H122" s="146"/>
      <c r="I122" s="146"/>
      <c r="J122" s="147"/>
      <c r="K122" s="136" t="s">
        <v>229</v>
      </c>
      <c r="L122" s="135">
        <v>5.0999999999999996</v>
      </c>
      <c r="M122" s="135">
        <v>3.6</v>
      </c>
      <c r="N122" s="41">
        <f t="shared" si="8"/>
        <v>70.588235294117652</v>
      </c>
      <c r="O122" s="195"/>
      <c r="P122" s="208"/>
    </row>
    <row r="123" spans="1:16" ht="31.5" x14ac:dyDescent="0.25">
      <c r="A123" s="189"/>
      <c r="B123" s="192"/>
      <c r="C123" s="213"/>
      <c r="D123" s="214"/>
      <c r="E123" s="215"/>
      <c r="F123" s="145"/>
      <c r="G123" s="146"/>
      <c r="H123" s="146"/>
      <c r="I123" s="146"/>
      <c r="J123" s="147"/>
      <c r="K123" s="136" t="s">
        <v>230</v>
      </c>
      <c r="L123" s="135">
        <v>15.4</v>
      </c>
      <c r="M123" s="135">
        <v>21.6</v>
      </c>
      <c r="N123" s="41">
        <f t="shared" si="8"/>
        <v>140.25974025974025</v>
      </c>
      <c r="O123" s="195"/>
      <c r="P123" s="208"/>
    </row>
    <row r="124" spans="1:16" ht="47.25" x14ac:dyDescent="0.25">
      <c r="A124" s="189"/>
      <c r="B124" s="192"/>
      <c r="C124" s="213"/>
      <c r="D124" s="214"/>
      <c r="E124" s="215"/>
      <c r="F124" s="145"/>
      <c r="G124" s="146"/>
      <c r="H124" s="146"/>
      <c r="I124" s="146"/>
      <c r="J124" s="147"/>
      <c r="K124" s="136" t="s">
        <v>231</v>
      </c>
      <c r="L124" s="135">
        <v>30.7</v>
      </c>
      <c r="M124" s="135">
        <v>25</v>
      </c>
      <c r="N124" s="41">
        <f t="shared" si="8"/>
        <v>81.433224755700323</v>
      </c>
      <c r="O124" s="195"/>
      <c r="P124" s="208"/>
    </row>
    <row r="125" spans="1:16" ht="126" x14ac:dyDescent="0.25">
      <c r="A125" s="189"/>
      <c r="B125" s="192"/>
      <c r="C125" s="213"/>
      <c r="D125" s="214"/>
      <c r="E125" s="215"/>
      <c r="F125" s="145"/>
      <c r="G125" s="146"/>
      <c r="H125" s="146"/>
      <c r="I125" s="146"/>
      <c r="J125" s="147"/>
      <c r="K125" s="136" t="s">
        <v>232</v>
      </c>
      <c r="L125" s="135">
        <v>1</v>
      </c>
      <c r="M125" s="135">
        <v>10</v>
      </c>
      <c r="N125" s="41">
        <f t="shared" si="8"/>
        <v>1000</v>
      </c>
      <c r="O125" s="195"/>
      <c r="P125" s="208"/>
    </row>
    <row r="126" spans="1:16" ht="110.25" x14ac:dyDescent="0.25">
      <c r="A126" s="189"/>
      <c r="B126" s="192"/>
      <c r="C126" s="213"/>
      <c r="D126" s="214"/>
      <c r="E126" s="215"/>
      <c r="F126" s="145"/>
      <c r="G126" s="146"/>
      <c r="H126" s="146"/>
      <c r="I126" s="146"/>
      <c r="J126" s="147"/>
      <c r="K126" s="136" t="s">
        <v>233</v>
      </c>
      <c r="L126" s="136">
        <v>10</v>
      </c>
      <c r="M126" s="136">
        <v>10</v>
      </c>
      <c r="N126" s="41">
        <f t="shared" si="8"/>
        <v>100</v>
      </c>
      <c r="O126" s="195"/>
      <c r="P126" s="208"/>
    </row>
    <row r="127" spans="1:16" ht="126" x14ac:dyDescent="0.25">
      <c r="A127" s="189"/>
      <c r="B127" s="192"/>
      <c r="C127" s="213"/>
      <c r="D127" s="214"/>
      <c r="E127" s="215"/>
      <c r="F127" s="145"/>
      <c r="G127" s="146"/>
      <c r="H127" s="146"/>
      <c r="I127" s="146"/>
      <c r="J127" s="147"/>
      <c r="K127" s="136" t="s">
        <v>234</v>
      </c>
      <c r="L127" s="136">
        <v>1</v>
      </c>
      <c r="M127" s="136">
        <v>3</v>
      </c>
      <c r="N127" s="41">
        <f t="shared" si="8"/>
        <v>300</v>
      </c>
      <c r="O127" s="195"/>
      <c r="P127" s="208"/>
    </row>
    <row r="128" spans="1:16" ht="157.5" x14ac:dyDescent="0.25">
      <c r="A128" s="189"/>
      <c r="B128" s="192"/>
      <c r="C128" s="213"/>
      <c r="D128" s="214"/>
      <c r="E128" s="215"/>
      <c r="F128" s="145"/>
      <c r="G128" s="146"/>
      <c r="H128" s="146"/>
      <c r="I128" s="146"/>
      <c r="J128" s="147"/>
      <c r="K128" s="140" t="s">
        <v>235</v>
      </c>
      <c r="L128" s="136">
        <v>10</v>
      </c>
      <c r="M128" s="137">
        <v>15</v>
      </c>
      <c r="N128" s="41">
        <f t="shared" si="8"/>
        <v>150</v>
      </c>
      <c r="O128" s="195"/>
      <c r="P128" s="208"/>
    </row>
    <row r="129" spans="1:16" ht="31.5" x14ac:dyDescent="0.25">
      <c r="A129" s="189"/>
      <c r="B129" s="192"/>
      <c r="C129" s="213"/>
      <c r="D129" s="214"/>
      <c r="E129" s="215"/>
      <c r="F129" s="145"/>
      <c r="G129" s="146"/>
      <c r="H129" s="146"/>
      <c r="I129" s="146"/>
      <c r="J129" s="147"/>
      <c r="K129" s="139" t="s">
        <v>12</v>
      </c>
      <c r="L129" s="130">
        <v>9700</v>
      </c>
      <c r="M129" s="130">
        <v>10500</v>
      </c>
      <c r="N129" s="41">
        <f t="shared" si="8"/>
        <v>108.24742268041237</v>
      </c>
      <c r="O129" s="195"/>
      <c r="P129" s="208"/>
    </row>
    <row r="130" spans="1:16" ht="31.5" x14ac:dyDescent="0.25">
      <c r="A130" s="189"/>
      <c r="B130" s="192"/>
      <c r="C130" s="213"/>
      <c r="D130" s="214"/>
      <c r="E130" s="215"/>
      <c r="F130" s="145"/>
      <c r="G130" s="146"/>
      <c r="H130" s="146"/>
      <c r="I130" s="146"/>
      <c r="J130" s="147"/>
      <c r="K130" s="139" t="s">
        <v>13</v>
      </c>
      <c r="L130" s="130">
        <v>1710</v>
      </c>
      <c r="M130" s="130">
        <v>1840</v>
      </c>
      <c r="N130" s="41">
        <f t="shared" si="8"/>
        <v>107.60233918128654</v>
      </c>
      <c r="O130" s="195"/>
      <c r="P130" s="208"/>
    </row>
    <row r="131" spans="1:16" ht="63" x14ac:dyDescent="0.25">
      <c r="A131" s="189"/>
      <c r="B131" s="192"/>
      <c r="C131" s="213"/>
      <c r="D131" s="214"/>
      <c r="E131" s="215"/>
      <c r="F131" s="145"/>
      <c r="G131" s="146"/>
      <c r="H131" s="146"/>
      <c r="I131" s="146"/>
      <c r="J131" s="147"/>
      <c r="K131" s="141" t="s">
        <v>236</v>
      </c>
      <c r="L131" s="136">
        <v>106.4</v>
      </c>
      <c r="M131" s="136">
        <v>106.4</v>
      </c>
      <c r="N131" s="41">
        <f t="shared" si="8"/>
        <v>100</v>
      </c>
      <c r="O131" s="195"/>
      <c r="P131" s="208"/>
    </row>
    <row r="132" spans="1:16" ht="126" x14ac:dyDescent="0.25">
      <c r="A132" s="189"/>
      <c r="B132" s="192"/>
      <c r="C132" s="213"/>
      <c r="D132" s="214"/>
      <c r="E132" s="215"/>
      <c r="F132" s="145"/>
      <c r="G132" s="146"/>
      <c r="H132" s="146"/>
      <c r="I132" s="146"/>
      <c r="J132" s="147"/>
      <c r="K132" s="133" t="s">
        <v>237</v>
      </c>
      <c r="L132" s="138" t="s">
        <v>238</v>
      </c>
      <c r="M132" s="134"/>
      <c r="N132" s="41">
        <v>0</v>
      </c>
      <c r="O132" s="195"/>
      <c r="P132" s="208"/>
    </row>
    <row r="133" spans="1:16" ht="126" x14ac:dyDescent="0.25">
      <c r="A133" s="189"/>
      <c r="B133" s="192"/>
      <c r="C133" s="213"/>
      <c r="D133" s="214"/>
      <c r="E133" s="215"/>
      <c r="F133" s="145"/>
      <c r="G133" s="146"/>
      <c r="H133" s="146"/>
      <c r="I133" s="146"/>
      <c r="J133" s="147"/>
      <c r="K133" s="133" t="s">
        <v>167</v>
      </c>
      <c r="L133" s="134">
        <v>370</v>
      </c>
      <c r="M133" s="134">
        <v>672</v>
      </c>
      <c r="N133" s="41">
        <f t="shared" si="8"/>
        <v>181.62162162162164</v>
      </c>
      <c r="O133" s="195"/>
      <c r="P133" s="208"/>
    </row>
    <row r="134" spans="1:16" ht="78.75" x14ac:dyDescent="0.25">
      <c r="A134" s="189"/>
      <c r="B134" s="192"/>
      <c r="C134" s="213"/>
      <c r="D134" s="214"/>
      <c r="E134" s="215"/>
      <c r="F134" s="145"/>
      <c r="G134" s="146"/>
      <c r="H134" s="146"/>
      <c r="I134" s="146"/>
      <c r="J134" s="147"/>
      <c r="K134" s="133" t="s">
        <v>19</v>
      </c>
      <c r="L134" s="134">
        <v>85</v>
      </c>
      <c r="M134" s="134">
        <v>94.5</v>
      </c>
      <c r="N134" s="41">
        <f t="shared" si="8"/>
        <v>111.1764705882353</v>
      </c>
      <c r="O134" s="195"/>
      <c r="P134" s="208"/>
    </row>
    <row r="135" spans="1:16" ht="94.5" x14ac:dyDescent="0.25">
      <c r="A135" s="189"/>
      <c r="B135" s="192"/>
      <c r="C135" s="213"/>
      <c r="D135" s="214"/>
      <c r="E135" s="215"/>
      <c r="F135" s="145"/>
      <c r="G135" s="146"/>
      <c r="H135" s="146"/>
      <c r="I135" s="146"/>
      <c r="J135" s="147"/>
      <c r="K135" s="133" t="s">
        <v>20</v>
      </c>
      <c r="L135" s="134">
        <v>22</v>
      </c>
      <c r="M135" s="134">
        <v>25</v>
      </c>
      <c r="N135" s="41">
        <f t="shared" si="8"/>
        <v>113.63636363636364</v>
      </c>
      <c r="O135" s="195"/>
      <c r="P135" s="208"/>
    </row>
    <row r="136" spans="1:16" ht="94.5" x14ac:dyDescent="0.25">
      <c r="A136" s="189"/>
      <c r="B136" s="192"/>
      <c r="C136" s="213"/>
      <c r="D136" s="214"/>
      <c r="E136" s="215"/>
      <c r="F136" s="145"/>
      <c r="G136" s="146"/>
      <c r="H136" s="146"/>
      <c r="I136" s="146"/>
      <c r="J136" s="147"/>
      <c r="K136" s="133" t="s">
        <v>21</v>
      </c>
      <c r="L136" s="134">
        <v>19</v>
      </c>
      <c r="M136" s="134">
        <v>18</v>
      </c>
      <c r="N136" s="41">
        <f t="shared" si="8"/>
        <v>94.73684210526315</v>
      </c>
      <c r="O136" s="195"/>
      <c r="P136" s="208"/>
    </row>
    <row r="137" spans="1:16" ht="36" customHeight="1" thickBot="1" x14ac:dyDescent="0.3">
      <c r="A137" s="190"/>
      <c r="B137" s="193"/>
      <c r="C137" s="216"/>
      <c r="D137" s="217"/>
      <c r="E137" s="221"/>
      <c r="F137" s="125"/>
      <c r="G137" s="126"/>
      <c r="H137" s="126"/>
      <c r="I137" s="126"/>
      <c r="J137" s="127"/>
      <c r="K137" s="222" t="s">
        <v>78</v>
      </c>
      <c r="L137" s="219"/>
      <c r="M137" s="220"/>
      <c r="N137" s="120">
        <f>SUM(N98:N136)/38</f>
        <v>128.03620781419031</v>
      </c>
      <c r="O137" s="196"/>
      <c r="P137" s="209"/>
    </row>
    <row r="138" spans="1:16" ht="94.5" x14ac:dyDescent="0.25">
      <c r="A138" s="197">
        <v>11</v>
      </c>
      <c r="B138" s="191" t="s">
        <v>177</v>
      </c>
      <c r="C138" s="101">
        <v>1</v>
      </c>
      <c r="D138" s="101">
        <v>1</v>
      </c>
      <c r="E138" s="101">
        <f>D138/C138*100</f>
        <v>100</v>
      </c>
      <c r="F138" s="103" t="s">
        <v>34</v>
      </c>
      <c r="G138" s="104">
        <f>G141</f>
        <v>100</v>
      </c>
      <c r="H138" s="104">
        <f>H141</f>
        <v>9.2899999999999991</v>
      </c>
      <c r="I138" s="104">
        <f>H138/G138*100</f>
        <v>9.2899999999999991</v>
      </c>
      <c r="J138" s="105">
        <f>E138/I138*100</f>
        <v>1076.4262648008612</v>
      </c>
      <c r="K138" s="61" t="s">
        <v>103</v>
      </c>
      <c r="L138" s="60">
        <v>100</v>
      </c>
      <c r="M138" s="60">
        <v>100</v>
      </c>
      <c r="N138" s="41">
        <f t="shared" ref="N138:N141" si="9">M138/L138*100</f>
        <v>100</v>
      </c>
      <c r="O138" s="259">
        <f>N143*J138/100</f>
        <v>807.31969860064589</v>
      </c>
      <c r="P138" s="207" t="s">
        <v>113</v>
      </c>
    </row>
    <row r="139" spans="1:16" ht="157.5" x14ac:dyDescent="0.25">
      <c r="A139" s="189"/>
      <c r="B139" s="192"/>
      <c r="C139" s="210" t="s">
        <v>324</v>
      </c>
      <c r="D139" s="211"/>
      <c r="E139" s="212"/>
      <c r="F139" s="106" t="s">
        <v>81</v>
      </c>
      <c r="G139" s="122"/>
      <c r="H139" s="122"/>
      <c r="I139" s="104"/>
      <c r="J139" s="123"/>
      <c r="K139" s="61" t="s">
        <v>334</v>
      </c>
      <c r="L139" s="60">
        <v>100</v>
      </c>
      <c r="M139" s="60">
        <v>100</v>
      </c>
      <c r="N139" s="41">
        <f t="shared" si="9"/>
        <v>100</v>
      </c>
      <c r="O139" s="260"/>
      <c r="P139" s="208"/>
    </row>
    <row r="140" spans="1:16" ht="108" x14ac:dyDescent="0.25">
      <c r="A140" s="189"/>
      <c r="B140" s="192"/>
      <c r="C140" s="213"/>
      <c r="D140" s="214"/>
      <c r="E140" s="215"/>
      <c r="F140" s="106" t="s">
        <v>80</v>
      </c>
      <c r="G140" s="122"/>
      <c r="H140" s="122"/>
      <c r="I140" s="104"/>
      <c r="J140" s="123"/>
      <c r="K140" s="67" t="s">
        <v>335</v>
      </c>
      <c r="L140" s="60">
        <v>15</v>
      </c>
      <c r="M140" s="60">
        <v>0</v>
      </c>
      <c r="N140" s="41">
        <f t="shared" si="9"/>
        <v>0</v>
      </c>
      <c r="O140" s="260"/>
      <c r="P140" s="208"/>
    </row>
    <row r="141" spans="1:16" ht="81.599999999999994" customHeight="1" x14ac:dyDescent="0.25">
      <c r="A141" s="189"/>
      <c r="B141" s="192"/>
      <c r="C141" s="213"/>
      <c r="D141" s="214"/>
      <c r="E141" s="215"/>
      <c r="F141" s="106" t="s">
        <v>82</v>
      </c>
      <c r="G141" s="122">
        <v>100</v>
      </c>
      <c r="H141" s="122">
        <v>9.2899999999999991</v>
      </c>
      <c r="I141" s="104">
        <f>H141/G141*100</f>
        <v>9.2899999999999991</v>
      </c>
      <c r="J141" s="121">
        <f>E138/I141*100</f>
        <v>1076.4262648008612</v>
      </c>
      <c r="K141" s="67" t="s">
        <v>336</v>
      </c>
      <c r="L141" s="60">
        <v>100</v>
      </c>
      <c r="M141" s="60">
        <v>100</v>
      </c>
      <c r="N141" s="41">
        <f t="shared" si="9"/>
        <v>100</v>
      </c>
      <c r="O141" s="260"/>
      <c r="P141" s="208"/>
    </row>
    <row r="142" spans="1:16" ht="118.9" customHeight="1" x14ac:dyDescent="0.25">
      <c r="A142" s="189"/>
      <c r="B142" s="192"/>
      <c r="C142" s="213"/>
      <c r="D142" s="214"/>
      <c r="E142" s="215"/>
      <c r="F142" s="124" t="s">
        <v>83</v>
      </c>
      <c r="G142" s="122"/>
      <c r="H142" s="122"/>
      <c r="I142" s="104"/>
      <c r="J142" s="123"/>
      <c r="K142" s="67"/>
      <c r="L142" s="174"/>
      <c r="M142" s="174"/>
      <c r="N142" s="41"/>
      <c r="O142" s="260"/>
      <c r="P142" s="208"/>
    </row>
    <row r="143" spans="1:16" ht="16.5" thickBot="1" x14ac:dyDescent="0.3">
      <c r="A143" s="190"/>
      <c r="B143" s="193"/>
      <c r="C143" s="216"/>
      <c r="D143" s="217"/>
      <c r="E143" s="221"/>
      <c r="F143" s="125"/>
      <c r="G143" s="126"/>
      <c r="H143" s="126"/>
      <c r="I143" s="126"/>
      <c r="J143" s="127"/>
      <c r="K143" s="222" t="s">
        <v>78</v>
      </c>
      <c r="L143" s="219"/>
      <c r="M143" s="220"/>
      <c r="N143" s="120">
        <f>SUM(N138:N142)/4</f>
        <v>75</v>
      </c>
      <c r="O143" s="261"/>
      <c r="P143" s="209"/>
    </row>
    <row r="144" spans="1:16" ht="162" customHeight="1" x14ac:dyDescent="0.25">
      <c r="A144" s="197">
        <v>12</v>
      </c>
      <c r="B144" s="191" t="s">
        <v>164</v>
      </c>
      <c r="C144" s="101">
        <v>4</v>
      </c>
      <c r="D144" s="101">
        <v>4</v>
      </c>
      <c r="E144" s="101">
        <f>D144/C144*100</f>
        <v>100</v>
      </c>
      <c r="F144" s="103" t="s">
        <v>34</v>
      </c>
      <c r="G144" s="104">
        <f>SUM(G145:G148)</f>
        <v>12381.651</v>
      </c>
      <c r="H144" s="104">
        <f>SUM(H145:H148)</f>
        <v>11906.037</v>
      </c>
      <c r="I144" s="104">
        <f>H144/G144*100</f>
        <v>96.158719059356471</v>
      </c>
      <c r="J144" s="105">
        <f>E144/I144*100</f>
        <v>103.9947297324878</v>
      </c>
      <c r="K144" s="61" t="s">
        <v>99</v>
      </c>
      <c r="L144" s="53">
        <v>90</v>
      </c>
      <c r="M144" s="38">
        <v>92.3</v>
      </c>
      <c r="N144" s="175">
        <f>M144/L144*100</f>
        <v>102.55555555555556</v>
      </c>
      <c r="O144" s="194">
        <f>N154*J144/100</f>
        <v>160.03497090502628</v>
      </c>
      <c r="P144" s="207" t="s">
        <v>113</v>
      </c>
    </row>
    <row r="145" spans="1:16" ht="94.5" x14ac:dyDescent="0.25">
      <c r="A145" s="189"/>
      <c r="B145" s="192"/>
      <c r="C145" s="210" t="s">
        <v>325</v>
      </c>
      <c r="D145" s="211"/>
      <c r="E145" s="212"/>
      <c r="F145" s="106" t="s">
        <v>81</v>
      </c>
      <c r="G145" s="122"/>
      <c r="H145" s="122"/>
      <c r="I145" s="104"/>
      <c r="J145" s="123"/>
      <c r="K145" s="67" t="s">
        <v>27</v>
      </c>
      <c r="L145" s="53">
        <v>6</v>
      </c>
      <c r="M145" s="38">
        <v>4</v>
      </c>
      <c r="N145" s="175">
        <f>L145/M145*100</f>
        <v>150</v>
      </c>
      <c r="O145" s="195"/>
      <c r="P145" s="208"/>
    </row>
    <row r="146" spans="1:16" ht="94.5" x14ac:dyDescent="0.25">
      <c r="A146" s="189"/>
      <c r="B146" s="192"/>
      <c r="C146" s="213"/>
      <c r="D146" s="214"/>
      <c r="E146" s="215"/>
      <c r="F146" s="106" t="s">
        <v>80</v>
      </c>
      <c r="G146" s="122">
        <v>5426.3909999999996</v>
      </c>
      <c r="H146" s="122">
        <f>G146</f>
        <v>5426.3909999999996</v>
      </c>
      <c r="I146" s="104">
        <f>H146/G146*100</f>
        <v>100</v>
      </c>
      <c r="J146" s="121">
        <f>E144/I146*100</f>
        <v>100</v>
      </c>
      <c r="K146" s="67" t="s">
        <v>26</v>
      </c>
      <c r="L146" s="53">
        <v>6</v>
      </c>
      <c r="M146" s="38">
        <v>3</v>
      </c>
      <c r="N146" s="175">
        <f>L146/M146*100</f>
        <v>200</v>
      </c>
      <c r="O146" s="195"/>
      <c r="P146" s="208"/>
    </row>
    <row r="147" spans="1:16" ht="111.6" customHeight="1" x14ac:dyDescent="0.25">
      <c r="A147" s="189"/>
      <c r="B147" s="192"/>
      <c r="C147" s="213"/>
      <c r="D147" s="214"/>
      <c r="E147" s="215"/>
      <c r="F147" s="106" t="s">
        <v>82</v>
      </c>
      <c r="G147" s="122">
        <v>6955.26</v>
      </c>
      <c r="H147" s="122">
        <v>6479.6459999999997</v>
      </c>
      <c r="I147" s="104">
        <f>H147/G147*100</f>
        <v>93.161808473011789</v>
      </c>
      <c r="J147" s="121">
        <f>E144/I147*100</f>
        <v>107.34012321043464</v>
      </c>
      <c r="K147" s="67" t="s">
        <v>25</v>
      </c>
      <c r="L147" s="53">
        <v>6</v>
      </c>
      <c r="M147" s="38">
        <v>4</v>
      </c>
      <c r="N147" s="175">
        <f t="shared" ref="N147:N151" si="10">M147/L147*100</f>
        <v>66.666666666666657</v>
      </c>
      <c r="O147" s="195"/>
      <c r="P147" s="208"/>
    </row>
    <row r="148" spans="1:16" ht="126" x14ac:dyDescent="0.25">
      <c r="A148" s="189"/>
      <c r="B148" s="192"/>
      <c r="C148" s="213"/>
      <c r="D148" s="214"/>
      <c r="E148" s="215"/>
      <c r="F148" s="124" t="s">
        <v>83</v>
      </c>
      <c r="G148" s="122"/>
      <c r="H148" s="122"/>
      <c r="I148" s="104"/>
      <c r="J148" s="123"/>
      <c r="K148" s="67" t="s">
        <v>100</v>
      </c>
      <c r="L148" s="53">
        <v>0</v>
      </c>
      <c r="M148" s="38">
        <v>0</v>
      </c>
      <c r="N148" s="175">
        <v>100</v>
      </c>
      <c r="O148" s="195"/>
      <c r="P148" s="208"/>
    </row>
    <row r="149" spans="1:16" ht="94.5" x14ac:dyDescent="0.25">
      <c r="A149" s="189"/>
      <c r="B149" s="192"/>
      <c r="C149" s="213"/>
      <c r="D149" s="214"/>
      <c r="E149" s="215"/>
      <c r="F149" s="142"/>
      <c r="G149" s="143"/>
      <c r="H149" s="143"/>
      <c r="I149" s="143"/>
      <c r="J149" s="144"/>
      <c r="K149" s="119" t="s">
        <v>24</v>
      </c>
      <c r="L149" s="39">
        <v>0.5</v>
      </c>
      <c r="M149" s="39">
        <v>0</v>
      </c>
      <c r="N149" s="175">
        <v>100</v>
      </c>
      <c r="O149" s="195"/>
      <c r="P149" s="208"/>
    </row>
    <row r="150" spans="1:16" ht="94.5" x14ac:dyDescent="0.25">
      <c r="A150" s="189"/>
      <c r="B150" s="192"/>
      <c r="C150" s="213"/>
      <c r="D150" s="214"/>
      <c r="E150" s="215"/>
      <c r="F150" s="145"/>
      <c r="G150" s="146"/>
      <c r="H150" s="146"/>
      <c r="I150" s="146"/>
      <c r="J150" s="147"/>
      <c r="K150" s="119" t="s">
        <v>22</v>
      </c>
      <c r="L150" s="39">
        <v>95</v>
      </c>
      <c r="M150" s="39">
        <v>98.73</v>
      </c>
      <c r="N150" s="175">
        <f t="shared" si="10"/>
        <v>103.92631578947369</v>
      </c>
      <c r="O150" s="195"/>
      <c r="P150" s="208"/>
    </row>
    <row r="151" spans="1:16" ht="31.5" x14ac:dyDescent="0.25">
      <c r="A151" s="189"/>
      <c r="B151" s="192"/>
      <c r="C151" s="213"/>
      <c r="D151" s="214"/>
      <c r="E151" s="215"/>
      <c r="F151" s="145"/>
      <c r="G151" s="146"/>
      <c r="H151" s="146"/>
      <c r="I151" s="146"/>
      <c r="J151" s="147"/>
      <c r="K151" s="119" t="s">
        <v>101</v>
      </c>
      <c r="L151" s="39">
        <v>97</v>
      </c>
      <c r="M151" s="39">
        <v>113.9</v>
      </c>
      <c r="N151" s="175">
        <f t="shared" si="10"/>
        <v>117.42268041237114</v>
      </c>
      <c r="O151" s="195"/>
      <c r="P151" s="208"/>
    </row>
    <row r="152" spans="1:16" ht="78.75" x14ac:dyDescent="0.25">
      <c r="A152" s="189"/>
      <c r="B152" s="192"/>
      <c r="C152" s="213"/>
      <c r="D152" s="214"/>
      <c r="E152" s="215"/>
      <c r="F152" s="145"/>
      <c r="G152" s="146"/>
      <c r="H152" s="146"/>
      <c r="I152" s="146"/>
      <c r="J152" s="147"/>
      <c r="K152" s="119" t="s">
        <v>102</v>
      </c>
      <c r="L152" s="39">
        <v>0</v>
      </c>
      <c r="M152" s="39">
        <v>0</v>
      </c>
      <c r="N152" s="175">
        <v>100</v>
      </c>
      <c r="O152" s="195"/>
      <c r="P152" s="208"/>
    </row>
    <row r="153" spans="1:16" ht="149.44999999999999" customHeight="1" x14ac:dyDescent="0.25">
      <c r="A153" s="189"/>
      <c r="B153" s="192"/>
      <c r="C153" s="213"/>
      <c r="D153" s="214"/>
      <c r="E153" s="215"/>
      <c r="F153" s="145"/>
      <c r="G153" s="146"/>
      <c r="H153" s="146"/>
      <c r="I153" s="146"/>
      <c r="J153" s="147"/>
      <c r="K153" s="119" t="s">
        <v>23</v>
      </c>
      <c r="L153" s="39">
        <v>100</v>
      </c>
      <c r="M153" s="39">
        <v>81.099999999999994</v>
      </c>
      <c r="N153" s="175">
        <f>L153/M153*100</f>
        <v>123.30456226880395</v>
      </c>
      <c r="O153" s="195"/>
      <c r="P153" s="208"/>
    </row>
    <row r="154" spans="1:16" ht="24.6" customHeight="1" thickBot="1" x14ac:dyDescent="0.3">
      <c r="A154" s="190"/>
      <c r="B154" s="193"/>
      <c r="C154" s="216"/>
      <c r="D154" s="217"/>
      <c r="E154" s="221"/>
      <c r="F154" s="125"/>
      <c r="G154" s="126"/>
      <c r="H154" s="126"/>
      <c r="I154" s="126"/>
      <c r="J154" s="127"/>
      <c r="K154" s="222" t="s">
        <v>78</v>
      </c>
      <c r="L154" s="219"/>
      <c r="M154" s="220"/>
      <c r="N154" s="120">
        <f>SUM(N138:N153)/10</f>
        <v>153.88757806928709</v>
      </c>
      <c r="O154" s="196"/>
      <c r="P154" s="209"/>
    </row>
    <row r="155" spans="1:16" ht="28.15" customHeight="1" x14ac:dyDescent="0.25">
      <c r="A155" s="197">
        <v>13</v>
      </c>
      <c r="B155" s="191" t="s">
        <v>178</v>
      </c>
      <c r="C155" s="101">
        <v>1</v>
      </c>
      <c r="D155" s="101">
        <v>1</v>
      </c>
      <c r="E155" s="101">
        <f>D155/C155*100</f>
        <v>100</v>
      </c>
      <c r="F155" s="103" t="s">
        <v>34</v>
      </c>
      <c r="G155" s="104">
        <f>SUM(G156:G158)</f>
        <v>15</v>
      </c>
      <c r="H155" s="104">
        <f>SUM(H156:H158)</f>
        <v>15</v>
      </c>
      <c r="I155" s="104">
        <f>H155/G155*100</f>
        <v>100</v>
      </c>
      <c r="J155" s="105">
        <f>E155/I155*100</f>
        <v>100</v>
      </c>
      <c r="K155" s="61"/>
      <c r="L155" s="62"/>
      <c r="M155" s="63"/>
      <c r="N155" s="64"/>
      <c r="O155" s="194">
        <f>N160*J155/100</f>
        <v>100</v>
      </c>
      <c r="P155" s="207" t="s">
        <v>113</v>
      </c>
    </row>
    <row r="156" spans="1:16" ht="75.599999999999994" customHeight="1" x14ac:dyDescent="0.25">
      <c r="A156" s="189"/>
      <c r="B156" s="192"/>
      <c r="C156" s="210" t="s">
        <v>255</v>
      </c>
      <c r="D156" s="211"/>
      <c r="E156" s="212"/>
      <c r="F156" s="106" t="s">
        <v>81</v>
      </c>
      <c r="G156" s="122"/>
      <c r="H156" s="122"/>
      <c r="I156" s="104"/>
      <c r="J156" s="123"/>
      <c r="K156" s="65"/>
      <c r="L156" s="53"/>
      <c r="M156" s="63"/>
      <c r="N156" s="64"/>
      <c r="O156" s="195"/>
      <c r="P156" s="208"/>
    </row>
    <row r="157" spans="1:16" ht="63.6" customHeight="1" x14ac:dyDescent="0.25">
      <c r="A157" s="189"/>
      <c r="B157" s="192"/>
      <c r="C157" s="213"/>
      <c r="D157" s="214"/>
      <c r="E157" s="215"/>
      <c r="F157" s="106" t="s">
        <v>80</v>
      </c>
      <c r="G157" s="122"/>
      <c r="H157" s="122"/>
      <c r="I157" s="104"/>
      <c r="J157" s="123"/>
      <c r="K157" s="65"/>
      <c r="L157" s="62"/>
      <c r="M157" s="63"/>
      <c r="N157" s="64"/>
      <c r="O157" s="195"/>
      <c r="P157" s="208"/>
    </row>
    <row r="158" spans="1:16" ht="51.6" customHeight="1" x14ac:dyDescent="0.25">
      <c r="A158" s="189"/>
      <c r="B158" s="192"/>
      <c r="C158" s="213"/>
      <c r="D158" s="214"/>
      <c r="E158" s="215"/>
      <c r="F158" s="106" t="s">
        <v>82</v>
      </c>
      <c r="G158" s="122">
        <v>15</v>
      </c>
      <c r="H158" s="122">
        <v>15</v>
      </c>
      <c r="I158" s="104">
        <f>H158/G158*100</f>
        <v>100</v>
      </c>
      <c r="J158" s="121">
        <f>E155/I158*100</f>
        <v>100</v>
      </c>
      <c r="K158" s="65"/>
      <c r="L158" s="62"/>
      <c r="M158" s="63"/>
      <c r="N158" s="64"/>
      <c r="O158" s="195"/>
      <c r="P158" s="208"/>
    </row>
    <row r="159" spans="1:16" ht="82.9" customHeight="1" x14ac:dyDescent="0.25">
      <c r="A159" s="189"/>
      <c r="B159" s="192"/>
      <c r="C159" s="213"/>
      <c r="D159" s="214"/>
      <c r="E159" s="215"/>
      <c r="F159" s="124" t="s">
        <v>83</v>
      </c>
      <c r="G159" s="122"/>
      <c r="H159" s="122"/>
      <c r="I159" s="104"/>
      <c r="J159" s="123"/>
      <c r="K159" s="65"/>
      <c r="L159" s="62"/>
      <c r="M159" s="63"/>
      <c r="N159" s="64"/>
      <c r="O159" s="195"/>
      <c r="P159" s="208"/>
    </row>
    <row r="160" spans="1:16" ht="16.5" thickBot="1" x14ac:dyDescent="0.3">
      <c r="A160" s="190"/>
      <c r="B160" s="193"/>
      <c r="C160" s="216"/>
      <c r="D160" s="217"/>
      <c r="E160" s="221"/>
      <c r="F160" s="125"/>
      <c r="G160" s="126"/>
      <c r="H160" s="126"/>
      <c r="I160" s="126"/>
      <c r="J160" s="127"/>
      <c r="K160" s="222" t="s">
        <v>78</v>
      </c>
      <c r="L160" s="219"/>
      <c r="M160" s="220"/>
      <c r="N160" s="66">
        <f>E155</f>
        <v>100</v>
      </c>
      <c r="O160" s="196"/>
      <c r="P160" s="209"/>
    </row>
    <row r="161" spans="1:16" ht="47.25" x14ac:dyDescent="0.25">
      <c r="A161" s="197">
        <v>14</v>
      </c>
      <c r="B161" s="191" t="s">
        <v>326</v>
      </c>
      <c r="C161" s="101">
        <v>2</v>
      </c>
      <c r="D161" s="101">
        <v>2</v>
      </c>
      <c r="E161" s="101">
        <f>D161/C161*100</f>
        <v>100</v>
      </c>
      <c r="F161" s="103" t="s">
        <v>34</v>
      </c>
      <c r="G161" s="104">
        <f>SUM(G162:G164)</f>
        <v>2104.1089999999999</v>
      </c>
      <c r="H161" s="104">
        <f>SUM(H162:H164)</f>
        <v>2066.1170000000002</v>
      </c>
      <c r="I161" s="104">
        <f>H161/G161*100</f>
        <v>98.194390119523291</v>
      </c>
      <c r="J161" s="105">
        <f>E161/I161*100</f>
        <v>101.83881164522629</v>
      </c>
      <c r="K161" s="61" t="s">
        <v>114</v>
      </c>
      <c r="L161" s="53">
        <v>1</v>
      </c>
      <c r="M161" s="38">
        <v>120</v>
      </c>
      <c r="N161" s="41">
        <f>L161/M161*100</f>
        <v>0.83333333333333337</v>
      </c>
      <c r="O161" s="194">
        <f>N166*J161/100</f>
        <v>58.925356619042702</v>
      </c>
      <c r="P161" s="262" t="s">
        <v>168</v>
      </c>
    </row>
    <row r="162" spans="1:16" ht="76.150000000000006" customHeight="1" x14ac:dyDescent="0.25">
      <c r="A162" s="189"/>
      <c r="B162" s="192"/>
      <c r="C162" s="210" t="s">
        <v>329</v>
      </c>
      <c r="D162" s="211"/>
      <c r="E162" s="212"/>
      <c r="F162" s="106" t="s">
        <v>81</v>
      </c>
      <c r="G162" s="122"/>
      <c r="H162" s="122"/>
      <c r="I162" s="104"/>
      <c r="J162" s="123"/>
      <c r="K162" s="67" t="s">
        <v>115</v>
      </c>
      <c r="L162" s="53">
        <v>1</v>
      </c>
      <c r="M162" s="38">
        <v>7</v>
      </c>
      <c r="N162" s="41">
        <v>100</v>
      </c>
      <c r="O162" s="195"/>
      <c r="P162" s="208"/>
    </row>
    <row r="163" spans="1:16" ht="64.150000000000006" customHeight="1" x14ac:dyDescent="0.25">
      <c r="A163" s="189"/>
      <c r="B163" s="192"/>
      <c r="C163" s="213"/>
      <c r="D163" s="214"/>
      <c r="E163" s="215"/>
      <c r="F163" s="106" t="s">
        <v>80</v>
      </c>
      <c r="G163" s="122"/>
      <c r="H163" s="122"/>
      <c r="I163" s="104"/>
      <c r="J163" s="123"/>
      <c r="K163" s="67" t="s">
        <v>116</v>
      </c>
      <c r="L163" s="53">
        <v>0</v>
      </c>
      <c r="M163" s="38">
        <v>1</v>
      </c>
      <c r="N163" s="41">
        <v>100</v>
      </c>
      <c r="O163" s="195"/>
      <c r="P163" s="208"/>
    </row>
    <row r="164" spans="1:16" ht="58.15" customHeight="1" x14ac:dyDescent="0.25">
      <c r="A164" s="189"/>
      <c r="B164" s="192"/>
      <c r="C164" s="213"/>
      <c r="D164" s="214"/>
      <c r="E164" s="215"/>
      <c r="F164" s="106" t="s">
        <v>82</v>
      </c>
      <c r="G164" s="122">
        <v>2104.1089999999999</v>
      </c>
      <c r="H164" s="122">
        <v>2066.1170000000002</v>
      </c>
      <c r="I164" s="104">
        <f>H164/G164*100</f>
        <v>98.194390119523291</v>
      </c>
      <c r="J164" s="121">
        <f>E161/I164*100</f>
        <v>101.83881164522629</v>
      </c>
      <c r="K164" s="67" t="s">
        <v>117</v>
      </c>
      <c r="L164" s="53">
        <v>0.3</v>
      </c>
      <c r="M164" s="38">
        <v>0.98</v>
      </c>
      <c r="N164" s="41">
        <f>L164/M164*100</f>
        <v>30.612244897959183</v>
      </c>
      <c r="O164" s="195"/>
      <c r="P164" s="208"/>
    </row>
    <row r="165" spans="1:16" ht="85.15" customHeight="1" x14ac:dyDescent="0.25">
      <c r="A165" s="189"/>
      <c r="B165" s="192"/>
      <c r="C165" s="213"/>
      <c r="D165" s="214"/>
      <c r="E165" s="215"/>
      <c r="F165" s="124" t="s">
        <v>83</v>
      </c>
      <c r="G165" s="122"/>
      <c r="H165" s="122"/>
      <c r="I165" s="104"/>
      <c r="J165" s="123"/>
      <c r="K165" s="65"/>
      <c r="L165" s="62"/>
      <c r="M165" s="63"/>
      <c r="N165" s="64"/>
      <c r="O165" s="195"/>
      <c r="P165" s="208"/>
    </row>
    <row r="166" spans="1:16" ht="16.5" thickBot="1" x14ac:dyDescent="0.3">
      <c r="A166" s="190"/>
      <c r="B166" s="193"/>
      <c r="C166" s="216"/>
      <c r="D166" s="217"/>
      <c r="E166" s="221"/>
      <c r="F166" s="125"/>
      <c r="G166" s="126"/>
      <c r="H166" s="126"/>
      <c r="I166" s="126"/>
      <c r="J166" s="127"/>
      <c r="K166" s="222" t="s">
        <v>78</v>
      </c>
      <c r="L166" s="219"/>
      <c r="M166" s="220"/>
      <c r="N166" s="120">
        <f>SUM(N161:N164)/4</f>
        <v>57.861394557823125</v>
      </c>
      <c r="O166" s="196"/>
      <c r="P166" s="209"/>
    </row>
    <row r="167" spans="1:16" ht="78.75" x14ac:dyDescent="0.25">
      <c r="A167" s="188">
        <v>15</v>
      </c>
      <c r="B167" s="191" t="s">
        <v>179</v>
      </c>
      <c r="C167" s="101">
        <v>1</v>
      </c>
      <c r="D167" s="101">
        <v>1</v>
      </c>
      <c r="E167" s="101">
        <f>D167/C167*100</f>
        <v>100</v>
      </c>
      <c r="F167" s="103" t="s">
        <v>34</v>
      </c>
      <c r="G167" s="104">
        <f>SUM(G168:G171)</f>
        <v>35</v>
      </c>
      <c r="H167" s="104">
        <f>SUM(H168:H171)</f>
        <v>5</v>
      </c>
      <c r="I167" s="104">
        <f>H167/G167*100</f>
        <v>14.285714285714285</v>
      </c>
      <c r="J167" s="105">
        <f>$E$167/I167*100</f>
        <v>700.00000000000011</v>
      </c>
      <c r="K167" s="61" t="s">
        <v>85</v>
      </c>
      <c r="L167" s="53">
        <v>10</v>
      </c>
      <c r="M167" s="38">
        <v>15</v>
      </c>
      <c r="N167" s="41">
        <f>M167/L167*100</f>
        <v>150</v>
      </c>
      <c r="O167" s="194">
        <f>N175*J167/100</f>
        <v>757.25880681818205</v>
      </c>
      <c r="P167" s="207" t="s">
        <v>113</v>
      </c>
    </row>
    <row r="168" spans="1:16" ht="94.5" x14ac:dyDescent="0.25">
      <c r="A168" s="189"/>
      <c r="B168" s="192"/>
      <c r="C168" s="210" t="s">
        <v>253</v>
      </c>
      <c r="D168" s="211"/>
      <c r="E168" s="212"/>
      <c r="F168" s="106" t="s">
        <v>81</v>
      </c>
      <c r="G168" s="122"/>
      <c r="H168" s="122"/>
      <c r="I168" s="104"/>
      <c r="J168" s="123"/>
      <c r="K168" s="67" t="s">
        <v>86</v>
      </c>
      <c r="L168" s="53">
        <v>5</v>
      </c>
      <c r="M168" s="38">
        <v>20</v>
      </c>
      <c r="N168" s="41">
        <f t="shared" ref="N168:N174" si="11">M168/L168*100</f>
        <v>400</v>
      </c>
      <c r="O168" s="195"/>
      <c r="P168" s="208"/>
    </row>
    <row r="169" spans="1:16" ht="63" x14ac:dyDescent="0.25">
      <c r="A169" s="189"/>
      <c r="B169" s="192"/>
      <c r="C169" s="213"/>
      <c r="D169" s="214"/>
      <c r="E169" s="215"/>
      <c r="F169" s="106" t="s">
        <v>80</v>
      </c>
      <c r="G169" s="122"/>
      <c r="H169" s="122"/>
      <c r="I169" s="104"/>
      <c r="J169" s="123"/>
      <c r="K169" s="67" t="s">
        <v>87</v>
      </c>
      <c r="L169" s="53">
        <v>2.2000000000000002</v>
      </c>
      <c r="M169" s="38">
        <v>0</v>
      </c>
      <c r="N169" s="68">
        <f t="shared" si="11"/>
        <v>0</v>
      </c>
      <c r="O169" s="195"/>
      <c r="P169" s="208"/>
    </row>
    <row r="170" spans="1:16" ht="88.5" customHeight="1" x14ac:dyDescent="0.25">
      <c r="A170" s="189"/>
      <c r="B170" s="192"/>
      <c r="C170" s="213"/>
      <c r="D170" s="214"/>
      <c r="E170" s="215"/>
      <c r="F170" s="106" t="s">
        <v>82</v>
      </c>
      <c r="G170" s="122">
        <v>35</v>
      </c>
      <c r="H170" s="122">
        <v>5</v>
      </c>
      <c r="I170" s="104">
        <f>H170/G170*100</f>
        <v>14.285714285714285</v>
      </c>
      <c r="J170" s="105">
        <f>$E$167/I170*100</f>
        <v>700.00000000000011</v>
      </c>
      <c r="K170" s="67" t="s">
        <v>88</v>
      </c>
      <c r="L170" s="53">
        <v>2.2000000000000002</v>
      </c>
      <c r="M170" s="38">
        <v>3</v>
      </c>
      <c r="N170" s="41">
        <f t="shared" si="11"/>
        <v>136.36363636363635</v>
      </c>
      <c r="O170" s="195"/>
      <c r="P170" s="208"/>
    </row>
    <row r="171" spans="1:16" ht="94.5" x14ac:dyDescent="0.25">
      <c r="A171" s="189"/>
      <c r="B171" s="192"/>
      <c r="C171" s="213"/>
      <c r="D171" s="214"/>
      <c r="E171" s="215"/>
      <c r="F171" s="124" t="s">
        <v>83</v>
      </c>
      <c r="G171" s="122"/>
      <c r="H171" s="122"/>
      <c r="I171" s="104"/>
      <c r="J171" s="123"/>
      <c r="K171" s="67" t="s">
        <v>89</v>
      </c>
      <c r="L171" s="53">
        <v>2.2000000000000002</v>
      </c>
      <c r="M171" s="38">
        <v>0</v>
      </c>
      <c r="N171" s="68">
        <f t="shared" si="11"/>
        <v>0</v>
      </c>
      <c r="O171" s="195"/>
      <c r="P171" s="208"/>
    </row>
    <row r="172" spans="1:16" ht="66" customHeight="1" x14ac:dyDescent="0.25">
      <c r="A172" s="189"/>
      <c r="B172" s="192"/>
      <c r="C172" s="213"/>
      <c r="D172" s="214"/>
      <c r="E172" s="215"/>
      <c r="F172" s="142"/>
      <c r="G172" s="143"/>
      <c r="H172" s="143"/>
      <c r="I172" s="143"/>
      <c r="J172" s="144"/>
      <c r="K172" s="119" t="s">
        <v>90</v>
      </c>
      <c r="L172" s="39">
        <v>4.3</v>
      </c>
      <c r="M172" s="39">
        <v>0</v>
      </c>
      <c r="N172" s="68">
        <f t="shared" si="11"/>
        <v>0</v>
      </c>
      <c r="O172" s="195"/>
      <c r="P172" s="208"/>
    </row>
    <row r="173" spans="1:16" ht="63" x14ac:dyDescent="0.25">
      <c r="A173" s="189"/>
      <c r="B173" s="192"/>
      <c r="C173" s="213"/>
      <c r="D173" s="214"/>
      <c r="E173" s="215"/>
      <c r="F173" s="145"/>
      <c r="G173" s="146"/>
      <c r="H173" s="146"/>
      <c r="I173" s="146"/>
      <c r="J173" s="147"/>
      <c r="K173" s="119" t="s">
        <v>91</v>
      </c>
      <c r="L173" s="39">
        <v>80</v>
      </c>
      <c r="M173" s="39">
        <v>55.5</v>
      </c>
      <c r="N173" s="41">
        <f t="shared" si="11"/>
        <v>69.375</v>
      </c>
      <c r="O173" s="195"/>
      <c r="P173" s="208"/>
    </row>
    <row r="174" spans="1:16" ht="63" x14ac:dyDescent="0.25">
      <c r="A174" s="189"/>
      <c r="B174" s="192"/>
      <c r="C174" s="213"/>
      <c r="D174" s="214"/>
      <c r="E174" s="215"/>
      <c r="F174" s="145"/>
      <c r="G174" s="146"/>
      <c r="H174" s="146"/>
      <c r="I174" s="146"/>
      <c r="J174" s="147"/>
      <c r="K174" s="119" t="s">
        <v>92</v>
      </c>
      <c r="L174" s="39">
        <v>90</v>
      </c>
      <c r="M174" s="39">
        <v>98.73</v>
      </c>
      <c r="N174" s="41">
        <f t="shared" si="11"/>
        <v>109.7</v>
      </c>
      <c r="O174" s="195"/>
      <c r="P174" s="208"/>
    </row>
    <row r="175" spans="1:16" ht="16.5" thickBot="1" x14ac:dyDescent="0.3">
      <c r="A175" s="190"/>
      <c r="B175" s="193"/>
      <c r="C175" s="216"/>
      <c r="D175" s="217"/>
      <c r="E175" s="221"/>
      <c r="F175" s="125"/>
      <c r="G175" s="126"/>
      <c r="H175" s="126"/>
      <c r="I175" s="126"/>
      <c r="J175" s="127"/>
      <c r="K175" s="222" t="s">
        <v>78</v>
      </c>
      <c r="L175" s="219"/>
      <c r="M175" s="220"/>
      <c r="N175" s="120">
        <f>SUM(N167:N174)/8</f>
        <v>108.17982954545455</v>
      </c>
      <c r="O175" s="196"/>
      <c r="P175" s="209"/>
    </row>
    <row r="176" spans="1:16" ht="157.5" x14ac:dyDescent="0.25">
      <c r="A176" s="188">
        <v>16</v>
      </c>
      <c r="B176" s="191" t="s">
        <v>180</v>
      </c>
      <c r="C176" s="101">
        <v>1</v>
      </c>
      <c r="D176" s="101">
        <v>1</v>
      </c>
      <c r="E176" s="101">
        <f>D176/C176*100</f>
        <v>100</v>
      </c>
      <c r="F176" s="103" t="s">
        <v>34</v>
      </c>
      <c r="G176" s="104">
        <f>SUM(G177:G180)</f>
        <v>189.8</v>
      </c>
      <c r="H176" s="104">
        <f>SUM(H177:H180)</f>
        <v>106.849</v>
      </c>
      <c r="I176" s="104">
        <f>H176/G176*100</f>
        <v>56.295574288724971</v>
      </c>
      <c r="J176" s="105">
        <f>$E$176/I176*100</f>
        <v>177.63385712547614</v>
      </c>
      <c r="K176" s="61" t="s">
        <v>123</v>
      </c>
      <c r="L176" s="53">
        <v>43</v>
      </c>
      <c r="M176" s="38">
        <v>43</v>
      </c>
      <c r="N176" s="41">
        <f>M176/L176*100</f>
        <v>100</v>
      </c>
      <c r="O176" s="194">
        <f>N184*J176/100</f>
        <v>125.50144814262558</v>
      </c>
      <c r="P176" s="207" t="s">
        <v>113</v>
      </c>
    </row>
    <row r="177" spans="1:16" ht="47.25" x14ac:dyDescent="0.25">
      <c r="A177" s="189"/>
      <c r="B177" s="192"/>
      <c r="C177" s="210" t="s">
        <v>327</v>
      </c>
      <c r="D177" s="211"/>
      <c r="E177" s="212"/>
      <c r="F177" s="106" t="s">
        <v>81</v>
      </c>
      <c r="G177" s="122"/>
      <c r="H177" s="122"/>
      <c r="I177" s="104"/>
      <c r="J177" s="105"/>
      <c r="K177" s="67" t="s">
        <v>124</v>
      </c>
      <c r="L177" s="53">
        <v>45</v>
      </c>
      <c r="M177" s="38">
        <v>5</v>
      </c>
      <c r="N177" s="41">
        <f t="shared" ref="N177:N183" si="12">M177/L177*100</f>
        <v>11.111111111111111</v>
      </c>
      <c r="O177" s="195"/>
      <c r="P177" s="208"/>
    </row>
    <row r="178" spans="1:16" ht="54" customHeight="1" x14ac:dyDescent="0.25">
      <c r="A178" s="189"/>
      <c r="B178" s="192"/>
      <c r="C178" s="213"/>
      <c r="D178" s="214"/>
      <c r="E178" s="215"/>
      <c r="F178" s="106" t="s">
        <v>80</v>
      </c>
      <c r="G178" s="122"/>
      <c r="H178" s="122"/>
      <c r="I178" s="104"/>
      <c r="J178" s="105"/>
      <c r="K178" s="67" t="s">
        <v>125</v>
      </c>
      <c r="L178" s="53">
        <v>1500</v>
      </c>
      <c r="M178" s="38">
        <v>500</v>
      </c>
      <c r="N178" s="41">
        <f t="shared" si="12"/>
        <v>33.333333333333329</v>
      </c>
      <c r="O178" s="195"/>
      <c r="P178" s="208"/>
    </row>
    <row r="179" spans="1:16" ht="45" x14ac:dyDescent="0.25">
      <c r="A179" s="189"/>
      <c r="B179" s="192"/>
      <c r="C179" s="213"/>
      <c r="D179" s="214"/>
      <c r="E179" s="215"/>
      <c r="F179" s="106" t="s">
        <v>82</v>
      </c>
      <c r="G179" s="122">
        <v>189.8</v>
      </c>
      <c r="H179" s="122">
        <v>106.849</v>
      </c>
      <c r="I179" s="104">
        <f>H179/G179*100</f>
        <v>56.295574288724971</v>
      </c>
      <c r="J179" s="105">
        <f>$E$176/I179*100</f>
        <v>177.63385712547614</v>
      </c>
      <c r="K179" s="67" t="s">
        <v>126</v>
      </c>
      <c r="L179" s="53">
        <v>1</v>
      </c>
      <c r="M179" s="38">
        <v>1</v>
      </c>
      <c r="N179" s="68">
        <f t="shared" si="12"/>
        <v>100</v>
      </c>
      <c r="O179" s="195"/>
      <c r="P179" s="208"/>
    </row>
    <row r="180" spans="1:16" ht="49.5" x14ac:dyDescent="0.25">
      <c r="A180" s="189"/>
      <c r="B180" s="192"/>
      <c r="C180" s="213"/>
      <c r="D180" s="214"/>
      <c r="E180" s="215"/>
      <c r="F180" s="124" t="s">
        <v>83</v>
      </c>
      <c r="G180" s="122"/>
      <c r="H180" s="122"/>
      <c r="I180" s="104"/>
      <c r="J180" s="123"/>
      <c r="K180" s="67" t="s">
        <v>127</v>
      </c>
      <c r="L180" s="53">
        <v>550</v>
      </c>
      <c r="M180" s="38">
        <v>850</v>
      </c>
      <c r="N180" s="41">
        <f t="shared" si="12"/>
        <v>154.54545454545453</v>
      </c>
      <c r="O180" s="195"/>
      <c r="P180" s="208"/>
    </row>
    <row r="181" spans="1:16" ht="63" x14ac:dyDescent="0.25">
      <c r="A181" s="189"/>
      <c r="B181" s="192"/>
      <c r="C181" s="213"/>
      <c r="D181" s="214"/>
      <c r="E181" s="215"/>
      <c r="F181" s="142"/>
      <c r="G181" s="143"/>
      <c r="H181" s="143"/>
      <c r="I181" s="143"/>
      <c r="J181" s="144"/>
      <c r="K181" s="119" t="s">
        <v>128</v>
      </c>
      <c r="L181" s="39">
        <v>75</v>
      </c>
      <c r="M181" s="39">
        <v>30</v>
      </c>
      <c r="N181" s="41">
        <f t="shared" si="12"/>
        <v>40</v>
      </c>
      <c r="O181" s="195"/>
      <c r="P181" s="208"/>
    </row>
    <row r="182" spans="1:16" ht="63" x14ac:dyDescent="0.25">
      <c r="A182" s="189"/>
      <c r="B182" s="192"/>
      <c r="C182" s="213"/>
      <c r="D182" s="214"/>
      <c r="E182" s="215"/>
      <c r="F182" s="145"/>
      <c r="G182" s="146"/>
      <c r="H182" s="146"/>
      <c r="I182" s="146"/>
      <c r="J182" s="147"/>
      <c r="K182" s="119" t="s">
        <v>129</v>
      </c>
      <c r="L182" s="39">
        <v>90.4</v>
      </c>
      <c r="M182" s="39">
        <v>90</v>
      </c>
      <c r="N182" s="41">
        <f t="shared" si="12"/>
        <v>99.55752212389379</v>
      </c>
      <c r="O182" s="195"/>
      <c r="P182" s="208"/>
    </row>
    <row r="183" spans="1:16" ht="47.25" x14ac:dyDescent="0.25">
      <c r="A183" s="189"/>
      <c r="B183" s="192"/>
      <c r="C183" s="213"/>
      <c r="D183" s="214"/>
      <c r="E183" s="215"/>
      <c r="F183" s="145"/>
      <c r="G183" s="146"/>
      <c r="H183" s="146"/>
      <c r="I183" s="146"/>
      <c r="J183" s="147"/>
      <c r="K183" s="119" t="s">
        <v>130</v>
      </c>
      <c r="L183" s="39">
        <v>45</v>
      </c>
      <c r="M183" s="39">
        <v>12</v>
      </c>
      <c r="N183" s="41">
        <f t="shared" si="12"/>
        <v>26.666666666666668</v>
      </c>
      <c r="O183" s="195"/>
      <c r="P183" s="208"/>
    </row>
    <row r="184" spans="1:16" ht="16.5" thickBot="1" x14ac:dyDescent="0.3">
      <c r="A184" s="190"/>
      <c r="B184" s="193"/>
      <c r="C184" s="216"/>
      <c r="D184" s="217"/>
      <c r="E184" s="221"/>
      <c r="F184" s="125"/>
      <c r="G184" s="126"/>
      <c r="H184" s="126"/>
      <c r="I184" s="126"/>
      <c r="J184" s="127"/>
      <c r="K184" s="222" t="s">
        <v>78</v>
      </c>
      <c r="L184" s="219"/>
      <c r="M184" s="220"/>
      <c r="N184" s="120">
        <f>SUM(N176:N183)/8</f>
        <v>70.651760972557426</v>
      </c>
      <c r="O184" s="196"/>
      <c r="P184" s="209"/>
    </row>
    <row r="185" spans="1:16" ht="78.75" x14ac:dyDescent="0.25">
      <c r="A185" s="188">
        <v>17</v>
      </c>
      <c r="B185" s="191" t="s">
        <v>181</v>
      </c>
      <c r="C185" s="101">
        <v>4</v>
      </c>
      <c r="D185" s="101">
        <v>4</v>
      </c>
      <c r="E185" s="101">
        <f>D185/C185*100</f>
        <v>100</v>
      </c>
      <c r="F185" s="103" t="s">
        <v>34</v>
      </c>
      <c r="G185" s="104">
        <f>SUM(G186:G189)</f>
        <v>36403.293000000005</v>
      </c>
      <c r="H185" s="104">
        <f>SUM(H186:H189)</f>
        <v>36403.293000000005</v>
      </c>
      <c r="I185" s="104">
        <f>H185/G185*100</f>
        <v>100</v>
      </c>
      <c r="J185" s="105">
        <f>$E$185/I185*100</f>
        <v>100</v>
      </c>
      <c r="K185" s="61" t="s">
        <v>187</v>
      </c>
      <c r="L185" s="53">
        <v>10.029999999999999</v>
      </c>
      <c r="M185" s="53">
        <v>13.56</v>
      </c>
      <c r="N185" s="41">
        <f>M185/L185*100</f>
        <v>135.19441674975076</v>
      </c>
      <c r="O185" s="194">
        <f>N193*J185/100</f>
        <v>91.421991420855178</v>
      </c>
      <c r="P185" s="207" t="s">
        <v>112</v>
      </c>
    </row>
    <row r="186" spans="1:16" ht="118.5" x14ac:dyDescent="0.25">
      <c r="A186" s="189"/>
      <c r="B186" s="192"/>
      <c r="C186" s="210" t="s">
        <v>328</v>
      </c>
      <c r="D186" s="211"/>
      <c r="E186" s="212"/>
      <c r="F186" s="106" t="s">
        <v>81</v>
      </c>
      <c r="G186" s="102">
        <v>1939.963</v>
      </c>
      <c r="H186" s="102">
        <f>G186</f>
        <v>1939.963</v>
      </c>
      <c r="I186" s="104">
        <f>H186/G186*100</f>
        <v>100</v>
      </c>
      <c r="J186" s="105">
        <f>$E$185/I186*100</f>
        <v>100</v>
      </c>
      <c r="K186" s="67" t="s">
        <v>188</v>
      </c>
      <c r="L186" s="53">
        <v>6</v>
      </c>
      <c r="M186" s="53">
        <v>6</v>
      </c>
      <c r="N186" s="41">
        <f t="shared" ref="N186:N192" si="13">M186/L186*100</f>
        <v>100</v>
      </c>
      <c r="O186" s="195"/>
      <c r="P186" s="208"/>
    </row>
    <row r="187" spans="1:16" ht="63.75" x14ac:dyDescent="0.25">
      <c r="A187" s="189"/>
      <c r="B187" s="192"/>
      <c r="C187" s="213"/>
      <c r="D187" s="214"/>
      <c r="E187" s="215"/>
      <c r="F187" s="106" t="s">
        <v>80</v>
      </c>
      <c r="G187" s="102">
        <v>22648.68</v>
      </c>
      <c r="H187" s="102">
        <f>G187</f>
        <v>22648.68</v>
      </c>
      <c r="I187" s="104">
        <f t="shared" ref="I187:I188" si="14">H187/G187*100</f>
        <v>100</v>
      </c>
      <c r="J187" s="105">
        <f t="shared" ref="J187:J188" si="15">$E$185/I187*100</f>
        <v>100</v>
      </c>
      <c r="K187" s="67" t="s">
        <v>189</v>
      </c>
      <c r="L187" s="53">
        <v>183.07900000000001</v>
      </c>
      <c r="M187" s="53">
        <v>75.186000000000007</v>
      </c>
      <c r="N187" s="41">
        <f t="shared" si="13"/>
        <v>41.067517301274314</v>
      </c>
      <c r="O187" s="195"/>
      <c r="P187" s="208"/>
    </row>
    <row r="188" spans="1:16" ht="50.25" x14ac:dyDescent="0.25">
      <c r="A188" s="189"/>
      <c r="B188" s="192"/>
      <c r="C188" s="213"/>
      <c r="D188" s="214"/>
      <c r="E188" s="215"/>
      <c r="F188" s="106" t="s">
        <v>82</v>
      </c>
      <c r="G188" s="102">
        <v>11085.35</v>
      </c>
      <c r="H188" s="102">
        <f>G188</f>
        <v>11085.35</v>
      </c>
      <c r="I188" s="104">
        <f t="shared" si="14"/>
        <v>100</v>
      </c>
      <c r="J188" s="105">
        <f t="shared" si="15"/>
        <v>100</v>
      </c>
      <c r="K188" s="67" t="s">
        <v>190</v>
      </c>
      <c r="L188" s="53">
        <v>1.597</v>
      </c>
      <c r="M188" s="53">
        <v>1.7849999999999999</v>
      </c>
      <c r="N188" s="41">
        <f t="shared" si="13"/>
        <v>111.77207263619286</v>
      </c>
      <c r="O188" s="195"/>
      <c r="P188" s="208"/>
    </row>
    <row r="189" spans="1:16" ht="49.5" x14ac:dyDescent="0.25">
      <c r="A189" s="189"/>
      <c r="B189" s="192"/>
      <c r="C189" s="213"/>
      <c r="D189" s="214"/>
      <c r="E189" s="215"/>
      <c r="F189" s="107" t="s">
        <v>83</v>
      </c>
      <c r="G189" s="102">
        <v>729.3</v>
      </c>
      <c r="H189" s="102">
        <v>729.3</v>
      </c>
      <c r="I189" s="104">
        <f t="shared" ref="I189" si="16">H189/G189*100</f>
        <v>100</v>
      </c>
      <c r="J189" s="105">
        <f t="shared" ref="J189" si="17">$E$185/I189*100</f>
        <v>100</v>
      </c>
      <c r="K189" s="67" t="s">
        <v>191</v>
      </c>
      <c r="L189" s="53">
        <v>2.86</v>
      </c>
      <c r="M189" s="53">
        <v>2.39</v>
      </c>
      <c r="N189" s="41">
        <f t="shared" si="13"/>
        <v>83.566433566433574</v>
      </c>
      <c r="O189" s="195"/>
      <c r="P189" s="208"/>
    </row>
    <row r="190" spans="1:16" ht="31.5" x14ac:dyDescent="0.25">
      <c r="A190" s="189"/>
      <c r="B190" s="192"/>
      <c r="C190" s="213"/>
      <c r="D190" s="214"/>
      <c r="E190" s="214"/>
      <c r="F190" s="108"/>
      <c r="G190" s="109"/>
      <c r="H190" s="109"/>
      <c r="I190" s="110"/>
      <c r="J190" s="111"/>
      <c r="K190" s="119" t="s">
        <v>192</v>
      </c>
      <c r="L190" s="53">
        <v>0.182</v>
      </c>
      <c r="M190" s="53">
        <v>0.182</v>
      </c>
      <c r="N190" s="41">
        <f t="shared" si="13"/>
        <v>100</v>
      </c>
      <c r="O190" s="195"/>
      <c r="P190" s="208"/>
    </row>
    <row r="191" spans="1:16" ht="47.25" x14ac:dyDescent="0.25">
      <c r="A191" s="189"/>
      <c r="B191" s="192"/>
      <c r="C191" s="213"/>
      <c r="D191" s="214"/>
      <c r="E191" s="214"/>
      <c r="F191" s="112"/>
      <c r="G191" s="113"/>
      <c r="H191" s="113"/>
      <c r="I191" s="114"/>
      <c r="J191" s="115"/>
      <c r="K191" s="119" t="s">
        <v>193</v>
      </c>
      <c r="L191" s="53">
        <v>85.52</v>
      </c>
      <c r="M191" s="53">
        <v>51.12</v>
      </c>
      <c r="N191" s="41">
        <f t="shared" si="13"/>
        <v>59.775491113189894</v>
      </c>
      <c r="O191" s="195"/>
      <c r="P191" s="208"/>
    </row>
    <row r="192" spans="1:16" ht="31.5" x14ac:dyDescent="0.25">
      <c r="A192" s="189"/>
      <c r="B192" s="192"/>
      <c r="C192" s="213"/>
      <c r="D192" s="214"/>
      <c r="E192" s="214"/>
      <c r="F192" s="112"/>
      <c r="G192" s="113"/>
      <c r="H192" s="113"/>
      <c r="I192" s="114"/>
      <c r="J192" s="115"/>
      <c r="K192" s="119" t="s">
        <v>194</v>
      </c>
      <c r="L192" s="53">
        <v>3</v>
      </c>
      <c r="M192" s="53">
        <v>3</v>
      </c>
      <c r="N192" s="41">
        <f t="shared" si="13"/>
        <v>100</v>
      </c>
      <c r="O192" s="195"/>
      <c r="P192" s="208"/>
    </row>
    <row r="193" spans="1:16" ht="16.5" thickBot="1" x14ac:dyDescent="0.3">
      <c r="A193" s="190"/>
      <c r="B193" s="193"/>
      <c r="C193" s="216"/>
      <c r="D193" s="217"/>
      <c r="E193" s="217"/>
      <c r="F193" s="116"/>
      <c r="G193" s="117"/>
      <c r="H193" s="117"/>
      <c r="I193" s="117"/>
      <c r="J193" s="118"/>
      <c r="K193" s="218" t="s">
        <v>78</v>
      </c>
      <c r="L193" s="219"/>
      <c r="M193" s="220"/>
      <c r="N193" s="120">
        <f>SUM(N185:N192)/8</f>
        <v>91.421991420855178</v>
      </c>
      <c r="O193" s="196"/>
      <c r="P193" s="209"/>
    </row>
    <row r="194" spans="1:16" ht="153" customHeight="1" x14ac:dyDescent="0.25">
      <c r="A194" s="188">
        <v>18</v>
      </c>
      <c r="B194" s="191" t="s">
        <v>182</v>
      </c>
      <c r="C194" s="101">
        <v>1</v>
      </c>
      <c r="D194" s="101">
        <v>1</v>
      </c>
      <c r="E194" s="101">
        <f>D194/C194*100</f>
        <v>100</v>
      </c>
      <c r="F194" s="181" t="s">
        <v>34</v>
      </c>
      <c r="G194" s="182">
        <f>SUM(G195:G198)</f>
        <v>84.5</v>
      </c>
      <c r="H194" s="182">
        <f>SUM(H195:H198)</f>
        <v>42.5</v>
      </c>
      <c r="I194" s="182">
        <f>H194/G194*100</f>
        <v>50.295857988165679</v>
      </c>
      <c r="J194" s="183">
        <f>$E$194/I194*100</f>
        <v>198.8235294117647</v>
      </c>
      <c r="K194" s="61" t="s">
        <v>131</v>
      </c>
      <c r="L194" s="53">
        <v>18</v>
      </c>
      <c r="M194" s="53">
        <v>45</v>
      </c>
      <c r="N194" s="41">
        <f>M194/L194*100</f>
        <v>250</v>
      </c>
      <c r="O194" s="194">
        <f>N199*J194/100</f>
        <v>281.66666666666663</v>
      </c>
      <c r="P194" s="207" t="s">
        <v>113</v>
      </c>
    </row>
    <row r="195" spans="1:16" ht="110.25" x14ac:dyDescent="0.25">
      <c r="A195" s="189"/>
      <c r="B195" s="192"/>
      <c r="C195" s="210" t="s">
        <v>330</v>
      </c>
      <c r="D195" s="211"/>
      <c r="E195" s="212"/>
      <c r="F195" s="106" t="s">
        <v>81</v>
      </c>
      <c r="G195" s="122"/>
      <c r="H195" s="122"/>
      <c r="I195" s="104"/>
      <c r="J195" s="123"/>
      <c r="K195" s="67" t="s">
        <v>132</v>
      </c>
      <c r="L195" s="53">
        <v>2</v>
      </c>
      <c r="M195" s="53">
        <v>2</v>
      </c>
      <c r="N195" s="41">
        <f t="shared" ref="N195:N198" si="18">M195/L195*100</f>
        <v>100</v>
      </c>
      <c r="O195" s="195"/>
      <c r="P195" s="208"/>
    </row>
    <row r="196" spans="1:16" ht="63" x14ac:dyDescent="0.25">
      <c r="A196" s="189"/>
      <c r="B196" s="192"/>
      <c r="C196" s="213"/>
      <c r="D196" s="214"/>
      <c r="E196" s="215"/>
      <c r="F196" s="106" t="s">
        <v>80</v>
      </c>
      <c r="G196" s="122"/>
      <c r="H196" s="122"/>
      <c r="I196" s="104"/>
      <c r="J196" s="123"/>
      <c r="K196" s="67" t="s">
        <v>133</v>
      </c>
      <c r="L196" s="53">
        <v>24</v>
      </c>
      <c r="M196" s="53">
        <v>32</v>
      </c>
      <c r="N196" s="41">
        <f t="shared" si="18"/>
        <v>133.33333333333331</v>
      </c>
      <c r="O196" s="195"/>
      <c r="P196" s="208"/>
    </row>
    <row r="197" spans="1:16" ht="78.75" x14ac:dyDescent="0.25">
      <c r="A197" s="189"/>
      <c r="B197" s="192"/>
      <c r="C197" s="213"/>
      <c r="D197" s="214"/>
      <c r="E197" s="215"/>
      <c r="F197" s="106" t="s">
        <v>82</v>
      </c>
      <c r="G197" s="122">
        <v>84.5</v>
      </c>
      <c r="H197" s="122">
        <v>42.5</v>
      </c>
      <c r="I197" s="104">
        <f>H197/G197*100</f>
        <v>50.295857988165679</v>
      </c>
      <c r="J197" s="105">
        <f>$E$194/I197*100</f>
        <v>198.8235294117647</v>
      </c>
      <c r="K197" s="67" t="s">
        <v>134</v>
      </c>
      <c r="L197" s="53">
        <v>10</v>
      </c>
      <c r="M197" s="53">
        <v>12</v>
      </c>
      <c r="N197" s="41">
        <f t="shared" si="18"/>
        <v>120</v>
      </c>
      <c r="O197" s="195"/>
      <c r="P197" s="208"/>
    </row>
    <row r="198" spans="1:16" ht="49.5" x14ac:dyDescent="0.25">
      <c r="A198" s="189"/>
      <c r="B198" s="192"/>
      <c r="C198" s="213"/>
      <c r="D198" s="214"/>
      <c r="E198" s="215"/>
      <c r="F198" s="124" t="s">
        <v>83</v>
      </c>
      <c r="G198" s="122"/>
      <c r="H198" s="122"/>
      <c r="I198" s="104"/>
      <c r="J198" s="123"/>
      <c r="K198" s="67" t="s">
        <v>135</v>
      </c>
      <c r="L198" s="53">
        <v>20</v>
      </c>
      <c r="M198" s="53">
        <v>21</v>
      </c>
      <c r="N198" s="41">
        <f t="shared" si="18"/>
        <v>105</v>
      </c>
      <c r="O198" s="195"/>
      <c r="P198" s="208"/>
    </row>
    <row r="199" spans="1:16" ht="16.5" thickBot="1" x14ac:dyDescent="0.3">
      <c r="A199" s="190"/>
      <c r="B199" s="193"/>
      <c r="C199" s="216"/>
      <c r="D199" s="217"/>
      <c r="E199" s="221"/>
      <c r="F199" s="125"/>
      <c r="G199" s="126"/>
      <c r="H199" s="126"/>
      <c r="I199" s="126"/>
      <c r="J199" s="127"/>
      <c r="K199" s="222" t="s">
        <v>78</v>
      </c>
      <c r="L199" s="219"/>
      <c r="M199" s="220"/>
      <c r="N199" s="120">
        <f>SUM(N194:N198)/5</f>
        <v>141.66666666666666</v>
      </c>
      <c r="O199" s="196"/>
      <c r="P199" s="209"/>
    </row>
    <row r="200" spans="1:16" ht="94.5" x14ac:dyDescent="0.25">
      <c r="A200" s="188">
        <v>19</v>
      </c>
      <c r="B200" s="191" t="s">
        <v>183</v>
      </c>
      <c r="C200" s="101">
        <v>3</v>
      </c>
      <c r="D200" s="101">
        <v>3</v>
      </c>
      <c r="E200" s="129">
        <f>D200/C200*100</f>
        <v>100</v>
      </c>
      <c r="F200" s="181" t="s">
        <v>34</v>
      </c>
      <c r="G200" s="182">
        <f>SUM(G201:G204)</f>
        <v>235017.58000000002</v>
      </c>
      <c r="H200" s="182">
        <f>SUM(H201:H204)</f>
        <v>229704.60620000001</v>
      </c>
      <c r="I200" s="182">
        <f>H200/G200*100</f>
        <v>97.739329202521787</v>
      </c>
      <c r="J200" s="183">
        <f>$E$200/I200*100</f>
        <v>102.31295919045439</v>
      </c>
      <c r="K200" s="61" t="s">
        <v>136</v>
      </c>
      <c r="L200" s="53">
        <v>91</v>
      </c>
      <c r="M200" s="38">
        <v>100</v>
      </c>
      <c r="N200" s="41">
        <f>M200/L200*100</f>
        <v>109.8901098901099</v>
      </c>
      <c r="O200" s="194">
        <f>N223*J200/100</f>
        <v>106.92278388393557</v>
      </c>
      <c r="P200" s="207" t="s">
        <v>113</v>
      </c>
    </row>
    <row r="201" spans="1:16" ht="73.5" x14ac:dyDescent="0.25">
      <c r="A201" s="189"/>
      <c r="B201" s="192"/>
      <c r="C201" s="210" t="s">
        <v>331</v>
      </c>
      <c r="D201" s="211"/>
      <c r="E201" s="212"/>
      <c r="F201" s="106" t="s">
        <v>81</v>
      </c>
      <c r="G201" s="122">
        <v>4490.67</v>
      </c>
      <c r="H201" s="122">
        <f>G201</f>
        <v>4490.67</v>
      </c>
      <c r="I201" s="182">
        <f>H201/G201*100</f>
        <v>100</v>
      </c>
      <c r="J201" s="183">
        <f>$E$200/I201*100</f>
        <v>100</v>
      </c>
      <c r="K201" s="67" t="s">
        <v>137</v>
      </c>
      <c r="L201" s="53">
        <v>99</v>
      </c>
      <c r="M201" s="38">
        <v>100</v>
      </c>
      <c r="N201" s="41">
        <f t="shared" ref="N201:N222" si="19">M201/L201*100</f>
        <v>101.01010101010101</v>
      </c>
      <c r="O201" s="195"/>
      <c r="P201" s="208"/>
    </row>
    <row r="202" spans="1:16" ht="63" x14ac:dyDescent="0.25">
      <c r="A202" s="189"/>
      <c r="B202" s="192"/>
      <c r="C202" s="213"/>
      <c r="D202" s="214"/>
      <c r="E202" s="215"/>
      <c r="F202" s="106" t="s">
        <v>80</v>
      </c>
      <c r="G202" s="122">
        <v>195154.1</v>
      </c>
      <c r="H202" s="122">
        <v>190305.7862</v>
      </c>
      <c r="I202" s="104">
        <f>H202/G202*100</f>
        <v>97.515648505463119</v>
      </c>
      <c r="J202" s="183">
        <f t="shared" ref="J202:J203" si="20">$E$200/I202*100</f>
        <v>102.54764392444942</v>
      </c>
      <c r="K202" s="67" t="s">
        <v>138</v>
      </c>
      <c r="L202" s="53">
        <v>1</v>
      </c>
      <c r="M202" s="38">
        <v>0</v>
      </c>
      <c r="N202" s="41">
        <v>100</v>
      </c>
      <c r="O202" s="195"/>
      <c r="P202" s="208"/>
    </row>
    <row r="203" spans="1:16" ht="47.25" x14ac:dyDescent="0.25">
      <c r="A203" s="189"/>
      <c r="B203" s="192"/>
      <c r="C203" s="213"/>
      <c r="D203" s="214"/>
      <c r="E203" s="215"/>
      <c r="F203" s="106" t="s">
        <v>82</v>
      </c>
      <c r="G203" s="122">
        <v>35372.81</v>
      </c>
      <c r="H203" s="122">
        <v>34908.15</v>
      </c>
      <c r="I203" s="104">
        <f>H203/G203*100</f>
        <v>98.686392175232911</v>
      </c>
      <c r="J203" s="183">
        <f t="shared" si="20"/>
        <v>101.33109316878721</v>
      </c>
      <c r="K203" s="67" t="s">
        <v>139</v>
      </c>
      <c r="L203" s="53">
        <v>0</v>
      </c>
      <c r="M203" s="38">
        <v>0</v>
      </c>
      <c r="N203" s="41">
        <v>100</v>
      </c>
      <c r="O203" s="195"/>
      <c r="P203" s="208"/>
    </row>
    <row r="204" spans="1:16" ht="94.5" x14ac:dyDescent="0.25">
      <c r="A204" s="189"/>
      <c r="B204" s="192"/>
      <c r="C204" s="213"/>
      <c r="D204" s="214"/>
      <c r="E204" s="215"/>
      <c r="F204" s="124" t="s">
        <v>83</v>
      </c>
      <c r="G204" s="122"/>
      <c r="H204" s="122"/>
      <c r="I204" s="104" t="e">
        <f>H204/G204*100</f>
        <v>#DIV/0!</v>
      </c>
      <c r="J204" s="183" t="e">
        <f t="shared" ref="J204" si="21">$E$200/I204*100</f>
        <v>#DIV/0!</v>
      </c>
      <c r="K204" s="67" t="s">
        <v>140</v>
      </c>
      <c r="L204" s="53">
        <v>88</v>
      </c>
      <c r="M204" s="38">
        <v>0</v>
      </c>
      <c r="N204" s="41">
        <f t="shared" si="19"/>
        <v>0</v>
      </c>
      <c r="O204" s="195"/>
      <c r="P204" s="208"/>
    </row>
    <row r="205" spans="1:16" ht="47.25" x14ac:dyDescent="0.25">
      <c r="A205" s="189"/>
      <c r="B205" s="192"/>
      <c r="C205" s="213"/>
      <c r="D205" s="214"/>
      <c r="E205" s="215"/>
      <c r="F205" s="179"/>
      <c r="G205" s="113"/>
      <c r="H205" s="113"/>
      <c r="I205" s="114"/>
      <c r="J205" s="180"/>
      <c r="K205" s="67" t="s">
        <v>141</v>
      </c>
      <c r="L205" s="53">
        <v>94.5</v>
      </c>
      <c r="M205" s="38">
        <v>97</v>
      </c>
      <c r="N205" s="41">
        <f t="shared" si="19"/>
        <v>102.64550264550265</v>
      </c>
      <c r="O205" s="195"/>
      <c r="P205" s="208"/>
    </row>
    <row r="206" spans="1:16" ht="78.75" x14ac:dyDescent="0.25">
      <c r="A206" s="189"/>
      <c r="B206" s="192"/>
      <c r="C206" s="213"/>
      <c r="D206" s="214"/>
      <c r="E206" s="215"/>
      <c r="F206" s="179"/>
      <c r="G206" s="113"/>
      <c r="H206" s="113"/>
      <c r="I206" s="114"/>
      <c r="J206" s="180"/>
      <c r="K206" s="67" t="s">
        <v>142</v>
      </c>
      <c r="L206" s="53">
        <v>93</v>
      </c>
      <c r="M206" s="38">
        <v>95</v>
      </c>
      <c r="N206" s="41">
        <f t="shared" si="19"/>
        <v>102.15053763440861</v>
      </c>
      <c r="O206" s="195"/>
      <c r="P206" s="208"/>
    </row>
    <row r="207" spans="1:16" ht="63" x14ac:dyDescent="0.25">
      <c r="A207" s="189"/>
      <c r="B207" s="192"/>
      <c r="C207" s="213"/>
      <c r="D207" s="214"/>
      <c r="E207" s="215"/>
      <c r="F207" s="179"/>
      <c r="G207" s="113"/>
      <c r="H207" s="113"/>
      <c r="I207" s="114"/>
      <c r="J207" s="180"/>
      <c r="K207" s="67" t="s">
        <v>143</v>
      </c>
      <c r="L207" s="53">
        <v>62</v>
      </c>
      <c r="M207" s="38">
        <v>73</v>
      </c>
      <c r="N207" s="41">
        <f t="shared" si="19"/>
        <v>117.74193548387098</v>
      </c>
      <c r="O207" s="195"/>
      <c r="P207" s="208"/>
    </row>
    <row r="208" spans="1:16" ht="63" x14ac:dyDescent="0.25">
      <c r="A208" s="189"/>
      <c r="B208" s="192"/>
      <c r="C208" s="213"/>
      <c r="D208" s="214"/>
      <c r="E208" s="215"/>
      <c r="F208" s="179"/>
      <c r="G208" s="113"/>
      <c r="H208" s="113"/>
      <c r="I208" s="114"/>
      <c r="J208" s="180"/>
      <c r="K208" s="67" t="s">
        <v>144</v>
      </c>
      <c r="L208" s="53">
        <v>70</v>
      </c>
      <c r="M208" s="38">
        <v>70</v>
      </c>
      <c r="N208" s="41">
        <f t="shared" si="19"/>
        <v>100</v>
      </c>
      <c r="O208" s="195"/>
      <c r="P208" s="208"/>
    </row>
    <row r="209" spans="1:16" ht="47.25" x14ac:dyDescent="0.25">
      <c r="A209" s="189"/>
      <c r="B209" s="192"/>
      <c r="C209" s="213"/>
      <c r="D209" s="214"/>
      <c r="E209" s="215"/>
      <c r="F209" s="179"/>
      <c r="G209" s="113"/>
      <c r="H209" s="113"/>
      <c r="I209" s="114"/>
      <c r="J209" s="180"/>
      <c r="K209" s="67" t="s">
        <v>146</v>
      </c>
      <c r="L209" s="53">
        <v>85</v>
      </c>
      <c r="M209" s="38">
        <v>85</v>
      </c>
      <c r="N209" s="41">
        <f t="shared" si="19"/>
        <v>100</v>
      </c>
      <c r="O209" s="195"/>
      <c r="P209" s="208"/>
    </row>
    <row r="210" spans="1:16" ht="157.5" x14ac:dyDescent="0.25">
      <c r="A210" s="189"/>
      <c r="B210" s="192"/>
      <c r="C210" s="213"/>
      <c r="D210" s="214"/>
      <c r="E210" s="215"/>
      <c r="F210" s="179"/>
      <c r="G210" s="113"/>
      <c r="H210" s="113"/>
      <c r="I210" s="114"/>
      <c r="J210" s="180"/>
      <c r="K210" s="67" t="s">
        <v>145</v>
      </c>
      <c r="L210" s="53">
        <v>65</v>
      </c>
      <c r="M210" s="38">
        <v>160</v>
      </c>
      <c r="N210" s="41">
        <f t="shared" si="19"/>
        <v>246.15384615384616</v>
      </c>
      <c r="O210" s="195"/>
      <c r="P210" s="208"/>
    </row>
    <row r="211" spans="1:16" ht="63" x14ac:dyDescent="0.25">
      <c r="A211" s="189"/>
      <c r="B211" s="192"/>
      <c r="C211" s="213"/>
      <c r="D211" s="214"/>
      <c r="E211" s="215"/>
      <c r="F211" s="179"/>
      <c r="G211" s="113"/>
      <c r="H211" s="113"/>
      <c r="I211" s="114"/>
      <c r="J211" s="180"/>
      <c r="K211" s="67" t="s">
        <v>147</v>
      </c>
      <c r="L211" s="53">
        <v>2.5</v>
      </c>
      <c r="M211" s="38">
        <v>2.5</v>
      </c>
      <c r="N211" s="41">
        <f t="shared" si="19"/>
        <v>100</v>
      </c>
      <c r="O211" s="195"/>
      <c r="P211" s="208"/>
    </row>
    <row r="212" spans="1:16" ht="47.25" x14ac:dyDescent="0.25">
      <c r="A212" s="189"/>
      <c r="B212" s="192"/>
      <c r="C212" s="213"/>
      <c r="D212" s="214"/>
      <c r="E212" s="215"/>
      <c r="F212" s="179"/>
      <c r="G212" s="113"/>
      <c r="H212" s="113"/>
      <c r="I212" s="114"/>
      <c r="J212" s="180"/>
      <c r="K212" s="67" t="s">
        <v>251</v>
      </c>
      <c r="L212" s="53">
        <v>44</v>
      </c>
      <c r="M212" s="38">
        <v>44</v>
      </c>
      <c r="N212" s="41">
        <f t="shared" si="19"/>
        <v>100</v>
      </c>
      <c r="O212" s="195"/>
      <c r="P212" s="208"/>
    </row>
    <row r="213" spans="1:16" ht="141.75" x14ac:dyDescent="0.25">
      <c r="A213" s="189"/>
      <c r="B213" s="192"/>
      <c r="C213" s="213"/>
      <c r="D213" s="214"/>
      <c r="E213" s="215"/>
      <c r="F213" s="179"/>
      <c r="G213" s="113"/>
      <c r="H213" s="113"/>
      <c r="I213" s="114"/>
      <c r="J213" s="180"/>
      <c r="K213" s="67" t="s">
        <v>148</v>
      </c>
      <c r="L213" s="53">
        <v>3</v>
      </c>
      <c r="M213" s="38">
        <v>4</v>
      </c>
      <c r="N213" s="41">
        <f t="shared" si="19"/>
        <v>133.33333333333331</v>
      </c>
      <c r="O213" s="195"/>
      <c r="P213" s="208"/>
    </row>
    <row r="214" spans="1:16" ht="110.25" x14ac:dyDescent="0.25">
      <c r="A214" s="189"/>
      <c r="B214" s="192"/>
      <c r="C214" s="213"/>
      <c r="D214" s="214"/>
      <c r="E214" s="215"/>
      <c r="F214" s="179"/>
      <c r="G214" s="113"/>
      <c r="H214" s="113"/>
      <c r="I214" s="114"/>
      <c r="J214" s="180"/>
      <c r="K214" s="67" t="s">
        <v>149</v>
      </c>
      <c r="L214" s="53">
        <v>100</v>
      </c>
      <c r="M214" s="38">
        <v>100</v>
      </c>
      <c r="N214" s="41">
        <f t="shared" si="19"/>
        <v>100</v>
      </c>
      <c r="O214" s="195"/>
      <c r="P214" s="208"/>
    </row>
    <row r="215" spans="1:16" ht="126" x14ac:dyDescent="0.25">
      <c r="A215" s="189"/>
      <c r="B215" s="192"/>
      <c r="C215" s="213"/>
      <c r="D215" s="214"/>
      <c r="E215" s="215"/>
      <c r="F215" s="179"/>
      <c r="G215" s="113"/>
      <c r="H215" s="113"/>
      <c r="I215" s="114"/>
      <c r="J215" s="180"/>
      <c r="K215" s="67" t="s">
        <v>150</v>
      </c>
      <c r="L215" s="53">
        <v>100</v>
      </c>
      <c r="M215" s="38">
        <v>100</v>
      </c>
      <c r="N215" s="41">
        <f t="shared" si="19"/>
        <v>100</v>
      </c>
      <c r="O215" s="195"/>
      <c r="P215" s="208"/>
    </row>
    <row r="216" spans="1:16" ht="110.25" x14ac:dyDescent="0.25">
      <c r="A216" s="189"/>
      <c r="B216" s="192"/>
      <c r="C216" s="213"/>
      <c r="D216" s="214"/>
      <c r="E216" s="215"/>
      <c r="F216" s="179"/>
      <c r="G216" s="113"/>
      <c r="H216" s="113"/>
      <c r="I216" s="114"/>
      <c r="J216" s="180"/>
      <c r="K216" s="67" t="s">
        <v>151</v>
      </c>
      <c r="L216" s="53">
        <v>100</v>
      </c>
      <c r="M216" s="38">
        <v>100</v>
      </c>
      <c r="N216" s="41">
        <f t="shared" si="19"/>
        <v>100</v>
      </c>
      <c r="O216" s="195"/>
      <c r="P216" s="208"/>
    </row>
    <row r="217" spans="1:16" ht="31.5" x14ac:dyDescent="0.25">
      <c r="A217" s="189"/>
      <c r="B217" s="192"/>
      <c r="C217" s="213"/>
      <c r="D217" s="214"/>
      <c r="E217" s="215"/>
      <c r="F217" s="179"/>
      <c r="G217" s="113"/>
      <c r="H217" s="113"/>
      <c r="I217" s="114"/>
      <c r="J217" s="180"/>
      <c r="K217" s="67" t="s">
        <v>152</v>
      </c>
      <c r="L217" s="53">
        <v>100</v>
      </c>
      <c r="M217" s="38">
        <v>100</v>
      </c>
      <c r="N217" s="41">
        <f t="shared" si="19"/>
        <v>100</v>
      </c>
      <c r="O217" s="195"/>
      <c r="P217" s="208"/>
    </row>
    <row r="218" spans="1:16" ht="78.75" x14ac:dyDescent="0.25">
      <c r="A218" s="189"/>
      <c r="B218" s="192"/>
      <c r="C218" s="213"/>
      <c r="D218" s="214"/>
      <c r="E218" s="215"/>
      <c r="F218" s="179"/>
      <c r="G218" s="113"/>
      <c r="H218" s="113"/>
      <c r="I218" s="114"/>
      <c r="J218" s="180"/>
      <c r="K218" s="67" t="s">
        <v>153</v>
      </c>
      <c r="L218" s="53">
        <v>93</v>
      </c>
      <c r="M218" s="38">
        <v>93</v>
      </c>
      <c r="N218" s="41">
        <f t="shared" si="19"/>
        <v>100</v>
      </c>
      <c r="O218" s="195"/>
      <c r="P218" s="208"/>
    </row>
    <row r="219" spans="1:16" ht="63" x14ac:dyDescent="0.25">
      <c r="A219" s="189"/>
      <c r="B219" s="192"/>
      <c r="C219" s="213"/>
      <c r="D219" s="214"/>
      <c r="E219" s="215"/>
      <c r="F219" s="179"/>
      <c r="G219" s="113"/>
      <c r="H219" s="113"/>
      <c r="I219" s="114"/>
      <c r="J219" s="180"/>
      <c r="K219" s="67" t="s">
        <v>154</v>
      </c>
      <c r="L219" s="53">
        <v>2</v>
      </c>
      <c r="M219" s="38">
        <v>1.7</v>
      </c>
      <c r="N219" s="41">
        <f t="shared" si="19"/>
        <v>85</v>
      </c>
      <c r="O219" s="195"/>
      <c r="P219" s="208"/>
    </row>
    <row r="220" spans="1:16" ht="116.45" customHeight="1" x14ac:dyDescent="0.25">
      <c r="A220" s="189"/>
      <c r="B220" s="192"/>
      <c r="C220" s="213"/>
      <c r="D220" s="214"/>
      <c r="E220" s="215"/>
      <c r="F220" s="179"/>
      <c r="G220" s="113"/>
      <c r="H220" s="113"/>
      <c r="I220" s="114"/>
      <c r="J220" s="180"/>
      <c r="K220" s="67" t="s">
        <v>155</v>
      </c>
      <c r="L220" s="53">
        <v>27</v>
      </c>
      <c r="M220" s="38">
        <v>28</v>
      </c>
      <c r="N220" s="41">
        <f t="shared" si="19"/>
        <v>103.7037037037037</v>
      </c>
      <c r="O220" s="195"/>
      <c r="P220" s="208"/>
    </row>
    <row r="221" spans="1:16" ht="110.25" x14ac:dyDescent="0.25">
      <c r="A221" s="189"/>
      <c r="B221" s="192"/>
      <c r="C221" s="213"/>
      <c r="D221" s="214"/>
      <c r="E221" s="215"/>
      <c r="F221" s="179"/>
      <c r="G221" s="113"/>
      <c r="H221" s="113"/>
      <c r="I221" s="114"/>
      <c r="J221" s="180"/>
      <c r="K221" s="67" t="s">
        <v>156</v>
      </c>
      <c r="L221" s="53">
        <v>50</v>
      </c>
      <c r="M221" s="38">
        <v>51</v>
      </c>
      <c r="N221" s="41">
        <f t="shared" si="19"/>
        <v>102</v>
      </c>
      <c r="O221" s="195"/>
      <c r="P221" s="208"/>
    </row>
    <row r="222" spans="1:16" ht="63" x14ac:dyDescent="0.25">
      <c r="A222" s="189"/>
      <c r="B222" s="192"/>
      <c r="C222" s="213"/>
      <c r="D222" s="214"/>
      <c r="E222" s="215"/>
      <c r="F222" s="179"/>
      <c r="G222" s="113"/>
      <c r="H222" s="113"/>
      <c r="I222" s="114"/>
      <c r="J222" s="180"/>
      <c r="K222" s="67" t="s">
        <v>157</v>
      </c>
      <c r="L222" s="53">
        <v>85</v>
      </c>
      <c r="M222" s="38">
        <v>85</v>
      </c>
      <c r="N222" s="41">
        <f t="shared" si="19"/>
        <v>100</v>
      </c>
      <c r="O222" s="195"/>
      <c r="P222" s="208"/>
    </row>
    <row r="223" spans="1:16" ht="16.5" thickBot="1" x14ac:dyDescent="0.3">
      <c r="A223" s="190"/>
      <c r="B223" s="193"/>
      <c r="C223" s="216"/>
      <c r="D223" s="217"/>
      <c r="E223" s="221"/>
      <c r="F223" s="125"/>
      <c r="G223" s="126"/>
      <c r="H223" s="126"/>
      <c r="I223" s="126"/>
      <c r="J223" s="127"/>
      <c r="K223" s="222" t="s">
        <v>78</v>
      </c>
      <c r="L223" s="219"/>
      <c r="M223" s="220"/>
      <c r="N223" s="120">
        <f>SUM(N200:N222)/23</f>
        <v>104.50561173282071</v>
      </c>
      <c r="O223" s="196"/>
      <c r="P223" s="209"/>
    </row>
    <row r="224" spans="1:16" ht="38.25" x14ac:dyDescent="0.25">
      <c r="A224" s="188">
        <v>20</v>
      </c>
      <c r="B224" s="191" t="s">
        <v>184</v>
      </c>
      <c r="C224" s="101">
        <v>1</v>
      </c>
      <c r="D224" s="101">
        <v>1</v>
      </c>
      <c r="E224" s="101">
        <f>D224/C224*100</f>
        <v>100</v>
      </c>
      <c r="F224" s="181" t="s">
        <v>34</v>
      </c>
      <c r="G224" s="182"/>
      <c r="H224" s="182"/>
      <c r="I224" s="182"/>
      <c r="J224" s="185"/>
      <c r="K224" s="61"/>
      <c r="L224" s="53"/>
      <c r="M224" s="38"/>
      <c r="N224" s="41"/>
      <c r="O224" s="194">
        <v>100</v>
      </c>
      <c r="P224" s="207" t="s">
        <v>112</v>
      </c>
    </row>
    <row r="225" spans="1:16" ht="51" x14ac:dyDescent="0.25">
      <c r="A225" s="189"/>
      <c r="B225" s="192"/>
      <c r="C225" s="210" t="s">
        <v>166</v>
      </c>
      <c r="D225" s="211"/>
      <c r="E225" s="212"/>
      <c r="F225" s="106" t="s">
        <v>81</v>
      </c>
      <c r="G225" s="122"/>
      <c r="H225" s="122"/>
      <c r="I225" s="104"/>
      <c r="J225" s="123"/>
      <c r="K225" s="67"/>
      <c r="L225" s="53"/>
      <c r="M225" s="43"/>
      <c r="N225" s="41"/>
      <c r="O225" s="195"/>
      <c r="P225" s="208"/>
    </row>
    <row r="226" spans="1:16" ht="45" x14ac:dyDescent="0.25">
      <c r="A226" s="189"/>
      <c r="B226" s="192"/>
      <c r="C226" s="213"/>
      <c r="D226" s="214"/>
      <c r="E226" s="215"/>
      <c r="F226" s="106" t="s">
        <v>80</v>
      </c>
      <c r="G226" s="122"/>
      <c r="H226" s="122"/>
      <c r="I226" s="104"/>
      <c r="J226" s="123"/>
      <c r="K226" s="67"/>
      <c r="L226" s="53"/>
      <c r="M226" s="38"/>
      <c r="N226" s="41"/>
      <c r="O226" s="195"/>
      <c r="P226" s="208"/>
    </row>
    <row r="227" spans="1:16" ht="45" x14ac:dyDescent="0.25">
      <c r="A227" s="189"/>
      <c r="B227" s="192"/>
      <c r="C227" s="213"/>
      <c r="D227" s="214"/>
      <c r="E227" s="215"/>
      <c r="F227" s="106" t="s">
        <v>82</v>
      </c>
      <c r="G227" s="122"/>
      <c r="H227" s="122"/>
      <c r="I227" s="104"/>
      <c r="J227" s="105"/>
      <c r="K227" s="67"/>
      <c r="L227" s="53"/>
      <c r="M227" s="38"/>
      <c r="N227" s="41"/>
      <c r="O227" s="195"/>
      <c r="P227" s="208"/>
    </row>
    <row r="228" spans="1:16" ht="49.5" x14ac:dyDescent="0.25">
      <c r="A228" s="189"/>
      <c r="B228" s="192"/>
      <c r="C228" s="213"/>
      <c r="D228" s="214"/>
      <c r="E228" s="215"/>
      <c r="F228" s="124" t="s">
        <v>83</v>
      </c>
      <c r="G228" s="122"/>
      <c r="H228" s="122"/>
      <c r="I228" s="104"/>
      <c r="J228" s="123"/>
      <c r="K228" s="67"/>
      <c r="L228" s="53"/>
      <c r="M228" s="38"/>
      <c r="N228" s="41"/>
      <c r="O228" s="195"/>
      <c r="P228" s="208"/>
    </row>
    <row r="229" spans="1:16" ht="16.5" thickBot="1" x14ac:dyDescent="0.3">
      <c r="A229" s="190"/>
      <c r="B229" s="193"/>
      <c r="C229" s="216"/>
      <c r="D229" s="217"/>
      <c r="E229" s="221"/>
      <c r="F229" s="125"/>
      <c r="G229" s="126"/>
      <c r="H229" s="126"/>
      <c r="I229" s="126"/>
      <c r="J229" s="127"/>
      <c r="K229" s="222" t="s">
        <v>78</v>
      </c>
      <c r="L229" s="219"/>
      <c r="M229" s="220"/>
      <c r="N229" s="120">
        <v>100</v>
      </c>
      <c r="O229" s="196"/>
      <c r="P229" s="209"/>
    </row>
    <row r="230" spans="1:16" ht="67.900000000000006" customHeight="1" x14ac:dyDescent="0.25">
      <c r="A230" s="188">
        <v>21</v>
      </c>
      <c r="B230" s="191" t="s">
        <v>263</v>
      </c>
      <c r="C230" s="101">
        <v>1</v>
      </c>
      <c r="D230" s="101">
        <v>1</v>
      </c>
      <c r="E230" s="101">
        <f>D230/C230*100</f>
        <v>100</v>
      </c>
      <c r="F230" s="181" t="s">
        <v>34</v>
      </c>
      <c r="G230" s="182"/>
      <c r="H230" s="182"/>
      <c r="I230" s="182"/>
      <c r="J230" s="183"/>
      <c r="K230" s="61" t="s">
        <v>239</v>
      </c>
      <c r="L230" s="53">
        <v>0</v>
      </c>
      <c r="M230" s="38">
        <v>0</v>
      </c>
      <c r="N230" s="41">
        <v>100</v>
      </c>
      <c r="O230" s="194">
        <f>N269</f>
        <v>132.01568881521447</v>
      </c>
      <c r="P230" s="207" t="s">
        <v>113</v>
      </c>
    </row>
    <row r="231" spans="1:16" ht="94.5" x14ac:dyDescent="0.25">
      <c r="A231" s="189"/>
      <c r="B231" s="192"/>
      <c r="C231" s="210"/>
      <c r="D231" s="211"/>
      <c r="E231" s="212"/>
      <c r="F231" s="106" t="s">
        <v>81</v>
      </c>
      <c r="G231" s="122"/>
      <c r="H231" s="122"/>
      <c r="I231" s="104"/>
      <c r="J231" s="123"/>
      <c r="K231" s="67" t="s">
        <v>289</v>
      </c>
      <c r="L231" s="53">
        <v>152.6</v>
      </c>
      <c r="M231" s="42">
        <v>31.2</v>
      </c>
      <c r="N231" s="41">
        <f t="shared" ref="N231:N249" si="22">M231/L231*100</f>
        <v>20.445609436435124</v>
      </c>
      <c r="O231" s="195"/>
      <c r="P231" s="208"/>
    </row>
    <row r="232" spans="1:16" ht="110.25" x14ac:dyDescent="0.25">
      <c r="A232" s="189"/>
      <c r="B232" s="192"/>
      <c r="C232" s="213"/>
      <c r="D232" s="214"/>
      <c r="E232" s="215"/>
      <c r="F232" s="106" t="s">
        <v>80</v>
      </c>
      <c r="G232" s="122"/>
      <c r="H232" s="122"/>
      <c r="I232" s="104"/>
      <c r="J232" s="123"/>
      <c r="K232" s="67" t="s">
        <v>290</v>
      </c>
      <c r="L232" s="53">
        <v>0</v>
      </c>
      <c r="M232" s="38">
        <v>0</v>
      </c>
      <c r="N232" s="41">
        <v>100</v>
      </c>
      <c r="O232" s="195"/>
      <c r="P232" s="208"/>
    </row>
    <row r="233" spans="1:16" ht="50.25" x14ac:dyDescent="0.25">
      <c r="A233" s="189"/>
      <c r="B233" s="192"/>
      <c r="C233" s="213"/>
      <c r="D233" s="214"/>
      <c r="E233" s="215"/>
      <c r="F233" s="106" t="s">
        <v>82</v>
      </c>
      <c r="G233" s="122"/>
      <c r="H233" s="122"/>
      <c r="I233" s="104"/>
      <c r="J233" s="105"/>
      <c r="K233" s="67" t="s">
        <v>240</v>
      </c>
      <c r="L233" s="78">
        <v>2232.6999999999998</v>
      </c>
      <c r="M233" s="78">
        <v>1442.9</v>
      </c>
      <c r="N233" s="41">
        <f t="shared" si="22"/>
        <v>64.625789402965026</v>
      </c>
      <c r="O233" s="195"/>
      <c r="P233" s="208"/>
    </row>
    <row r="234" spans="1:16" ht="63" x14ac:dyDescent="0.25">
      <c r="A234" s="189"/>
      <c r="B234" s="192"/>
      <c r="C234" s="213"/>
      <c r="D234" s="214"/>
      <c r="E234" s="215"/>
      <c r="F234" s="124" t="s">
        <v>83</v>
      </c>
      <c r="G234" s="122"/>
      <c r="H234" s="122"/>
      <c r="I234" s="104"/>
      <c r="J234" s="123"/>
      <c r="K234" s="67" t="s">
        <v>291</v>
      </c>
      <c r="L234" s="79">
        <v>81.400000000000006</v>
      </c>
      <c r="M234" s="84">
        <v>81.400000000000006</v>
      </c>
      <c r="N234" s="41">
        <v>100</v>
      </c>
      <c r="O234" s="195"/>
      <c r="P234" s="208"/>
    </row>
    <row r="235" spans="1:16" ht="47.25" x14ac:dyDescent="0.25">
      <c r="A235" s="189"/>
      <c r="B235" s="192"/>
      <c r="C235" s="213"/>
      <c r="D235" s="214"/>
      <c r="E235" s="215"/>
      <c r="F235" s="179"/>
      <c r="G235" s="113"/>
      <c r="H235" s="113"/>
      <c r="I235" s="114"/>
      <c r="J235" s="186"/>
      <c r="K235" s="67" t="s">
        <v>292</v>
      </c>
      <c r="L235" s="53">
        <v>452</v>
      </c>
      <c r="M235" s="84">
        <v>888</v>
      </c>
      <c r="N235" s="41">
        <f t="shared" si="22"/>
        <v>196.46017699115043</v>
      </c>
      <c r="O235" s="195"/>
      <c r="P235" s="208"/>
    </row>
    <row r="236" spans="1:16" ht="110.25" x14ac:dyDescent="0.25">
      <c r="A236" s="189"/>
      <c r="B236" s="192"/>
      <c r="C236" s="213"/>
      <c r="D236" s="214"/>
      <c r="E236" s="215"/>
      <c r="F236" s="179"/>
      <c r="G236" s="113"/>
      <c r="H236" s="113"/>
      <c r="I236" s="114"/>
      <c r="J236" s="186"/>
      <c r="K236" s="67" t="s">
        <v>293</v>
      </c>
      <c r="L236" s="53">
        <v>56.8</v>
      </c>
      <c r="M236" s="85">
        <v>58.2</v>
      </c>
      <c r="N236" s="41">
        <f t="shared" si="22"/>
        <v>102.46478873239437</v>
      </c>
      <c r="O236" s="195"/>
      <c r="P236" s="208"/>
    </row>
    <row r="237" spans="1:16" ht="94.5" x14ac:dyDescent="0.25">
      <c r="A237" s="189"/>
      <c r="B237" s="192"/>
      <c r="C237" s="213"/>
      <c r="D237" s="214"/>
      <c r="E237" s="215"/>
      <c r="F237" s="179"/>
      <c r="G237" s="113"/>
      <c r="H237" s="113"/>
      <c r="I237" s="114"/>
      <c r="J237" s="186"/>
      <c r="K237" s="67" t="s">
        <v>294</v>
      </c>
      <c r="L237" s="80">
        <v>3489</v>
      </c>
      <c r="M237" s="86">
        <v>1548.2</v>
      </c>
      <c r="N237" s="41">
        <f t="shared" si="22"/>
        <v>44.373746059042709</v>
      </c>
      <c r="O237" s="195"/>
      <c r="P237" s="208"/>
    </row>
    <row r="238" spans="1:16" ht="63" x14ac:dyDescent="0.25">
      <c r="A238" s="189"/>
      <c r="B238" s="192"/>
      <c r="C238" s="213"/>
      <c r="D238" s="214"/>
      <c r="E238" s="215"/>
      <c r="F238" s="179"/>
      <c r="G238" s="113"/>
      <c r="H238" s="113"/>
      <c r="I238" s="114"/>
      <c r="J238" s="186"/>
      <c r="K238" s="67" t="s">
        <v>295</v>
      </c>
      <c r="L238" s="53">
        <v>57.7</v>
      </c>
      <c r="M238" s="87">
        <v>58.7</v>
      </c>
      <c r="N238" s="41">
        <f t="shared" si="22"/>
        <v>101.73310225303294</v>
      </c>
      <c r="O238" s="195"/>
      <c r="P238" s="208"/>
    </row>
    <row r="239" spans="1:16" ht="63" x14ac:dyDescent="0.25">
      <c r="A239" s="189"/>
      <c r="B239" s="192"/>
      <c r="C239" s="213"/>
      <c r="D239" s="214"/>
      <c r="E239" s="215"/>
      <c r="F239" s="179"/>
      <c r="G239" s="113"/>
      <c r="H239" s="113"/>
      <c r="I239" s="114"/>
      <c r="J239" s="186"/>
      <c r="K239" s="67" t="s">
        <v>241</v>
      </c>
      <c r="L239" s="81">
        <v>70.400000000000006</v>
      </c>
      <c r="M239" s="84">
        <v>0</v>
      </c>
      <c r="N239" s="41">
        <f t="shared" si="22"/>
        <v>0</v>
      </c>
      <c r="O239" s="195"/>
      <c r="P239" s="208"/>
    </row>
    <row r="240" spans="1:16" ht="63" x14ac:dyDescent="0.25">
      <c r="A240" s="189"/>
      <c r="B240" s="192"/>
      <c r="C240" s="213"/>
      <c r="D240" s="214"/>
      <c r="E240" s="215"/>
      <c r="F240" s="179"/>
      <c r="G240" s="113"/>
      <c r="H240" s="113"/>
      <c r="I240" s="114"/>
      <c r="J240" s="186"/>
      <c r="K240" s="67" t="s">
        <v>242</v>
      </c>
      <c r="L240" s="81">
        <v>585</v>
      </c>
      <c r="M240" s="84">
        <v>4224.3</v>
      </c>
      <c r="N240" s="41">
        <f t="shared" si="22"/>
        <v>722.1025641025642</v>
      </c>
      <c r="O240" s="195"/>
      <c r="P240" s="208"/>
    </row>
    <row r="241" spans="1:16" ht="47.25" x14ac:dyDescent="0.25">
      <c r="A241" s="189"/>
      <c r="B241" s="192"/>
      <c r="C241" s="213"/>
      <c r="D241" s="214"/>
      <c r="E241" s="215"/>
      <c r="F241" s="179"/>
      <c r="G241" s="113"/>
      <c r="H241" s="113"/>
      <c r="I241" s="114"/>
      <c r="J241" s="186"/>
      <c r="K241" s="83" t="s">
        <v>296</v>
      </c>
      <c r="L241" s="53">
        <v>10</v>
      </c>
      <c r="M241" s="38">
        <v>0</v>
      </c>
      <c r="N241" s="41">
        <f t="shared" si="22"/>
        <v>0</v>
      </c>
      <c r="O241" s="195"/>
      <c r="P241" s="208"/>
    </row>
    <row r="242" spans="1:16" ht="110.25" x14ac:dyDescent="0.25">
      <c r="A242" s="189"/>
      <c r="B242" s="192"/>
      <c r="C242" s="213"/>
      <c r="D242" s="214"/>
      <c r="E242" s="215"/>
      <c r="F242" s="179"/>
      <c r="G242" s="113"/>
      <c r="H242" s="113"/>
      <c r="I242" s="114"/>
      <c r="J242" s="186"/>
      <c r="K242" s="67" t="s">
        <v>243</v>
      </c>
      <c r="L242" s="53">
        <v>2500</v>
      </c>
      <c r="M242" s="99">
        <v>2031.7</v>
      </c>
      <c r="N242" s="41">
        <f t="shared" si="22"/>
        <v>81.268000000000001</v>
      </c>
      <c r="O242" s="195"/>
      <c r="P242" s="208"/>
    </row>
    <row r="243" spans="1:16" ht="78.75" x14ac:dyDescent="0.25">
      <c r="A243" s="189"/>
      <c r="B243" s="192"/>
      <c r="C243" s="213"/>
      <c r="D243" s="214"/>
      <c r="E243" s="215"/>
      <c r="F243" s="179"/>
      <c r="G243" s="113"/>
      <c r="H243" s="113"/>
      <c r="I243" s="114"/>
      <c r="J243" s="186"/>
      <c r="K243" s="67" t="s">
        <v>244</v>
      </c>
      <c r="L243" s="84">
        <v>26.5</v>
      </c>
      <c r="M243" s="84">
        <v>0.6</v>
      </c>
      <c r="N243" s="41">
        <v>100</v>
      </c>
      <c r="O243" s="195"/>
      <c r="P243" s="208"/>
    </row>
    <row r="244" spans="1:16" ht="78.75" x14ac:dyDescent="0.25">
      <c r="A244" s="189"/>
      <c r="B244" s="192"/>
      <c r="C244" s="213"/>
      <c r="D244" s="214"/>
      <c r="E244" s="215"/>
      <c r="F244" s="179"/>
      <c r="G244" s="113"/>
      <c r="H244" s="113"/>
      <c r="I244" s="114"/>
      <c r="J244" s="186"/>
      <c r="K244" s="67" t="s">
        <v>159</v>
      </c>
      <c r="L244" s="84">
        <v>135.86209696506063</v>
      </c>
      <c r="M244" s="84">
        <v>93.7</v>
      </c>
      <c r="N244" s="41">
        <f t="shared" si="22"/>
        <v>68.966990862872251</v>
      </c>
      <c r="O244" s="195"/>
      <c r="P244" s="208"/>
    </row>
    <row r="245" spans="1:16" ht="92.25" customHeight="1" x14ac:dyDescent="0.25">
      <c r="A245" s="189"/>
      <c r="B245" s="192"/>
      <c r="C245" s="213"/>
      <c r="D245" s="214"/>
      <c r="E245" s="215"/>
      <c r="F245" s="179"/>
      <c r="G245" s="113"/>
      <c r="H245" s="113"/>
      <c r="I245" s="114"/>
      <c r="J245" s="186"/>
      <c r="K245" s="67" t="s">
        <v>245</v>
      </c>
      <c r="L245" s="84">
        <v>0</v>
      </c>
      <c r="M245" s="84">
        <v>0</v>
      </c>
      <c r="N245" s="41">
        <v>100</v>
      </c>
      <c r="O245" s="195"/>
      <c r="P245" s="208"/>
    </row>
    <row r="246" spans="1:16" ht="84.75" customHeight="1" x14ac:dyDescent="0.25">
      <c r="A246" s="189"/>
      <c r="B246" s="192"/>
      <c r="C246" s="213"/>
      <c r="D246" s="214"/>
      <c r="E246" s="215"/>
      <c r="F246" s="179"/>
      <c r="G246" s="113"/>
      <c r="H246" s="113"/>
      <c r="I246" s="114"/>
      <c r="J246" s="186"/>
      <c r="K246" s="83" t="s">
        <v>297</v>
      </c>
      <c r="L246" s="89">
        <v>490</v>
      </c>
      <c r="M246" s="89">
        <v>729.7</v>
      </c>
      <c r="N246" s="41">
        <f t="shared" si="22"/>
        <v>148.91836734693879</v>
      </c>
      <c r="O246" s="195"/>
      <c r="P246" s="208"/>
    </row>
    <row r="247" spans="1:16" ht="94.5" x14ac:dyDescent="0.25">
      <c r="A247" s="189"/>
      <c r="B247" s="192"/>
      <c r="C247" s="213"/>
      <c r="D247" s="214"/>
      <c r="E247" s="215"/>
      <c r="F247" s="179"/>
      <c r="G247" s="113"/>
      <c r="H247" s="113"/>
      <c r="I247" s="114"/>
      <c r="J247" s="186"/>
      <c r="K247" s="90" t="s">
        <v>246</v>
      </c>
      <c r="L247" s="89">
        <v>247.28137279999999</v>
      </c>
      <c r="M247" s="89">
        <v>0</v>
      </c>
      <c r="N247" s="41">
        <f>M247/L247</f>
        <v>0</v>
      </c>
      <c r="O247" s="195"/>
      <c r="P247" s="208"/>
    </row>
    <row r="248" spans="1:16" ht="100.5" customHeight="1" x14ac:dyDescent="0.25">
      <c r="A248" s="189"/>
      <c r="B248" s="192"/>
      <c r="C248" s="213"/>
      <c r="D248" s="214"/>
      <c r="E248" s="215"/>
      <c r="F248" s="179"/>
      <c r="G248" s="113"/>
      <c r="H248" s="113"/>
      <c r="I248" s="114"/>
      <c r="J248" s="186"/>
      <c r="K248" s="83" t="s">
        <v>247</v>
      </c>
      <c r="L248" s="84">
        <v>864</v>
      </c>
      <c r="M248" s="84">
        <v>864</v>
      </c>
      <c r="N248" s="41">
        <f t="shared" si="22"/>
        <v>100</v>
      </c>
      <c r="O248" s="195"/>
      <c r="P248" s="208"/>
    </row>
    <row r="249" spans="1:16" ht="100.5" customHeight="1" x14ac:dyDescent="0.25">
      <c r="A249" s="189"/>
      <c r="B249" s="192"/>
      <c r="C249" s="213"/>
      <c r="D249" s="214"/>
      <c r="E249" s="215"/>
      <c r="F249" s="179"/>
      <c r="G249" s="113"/>
      <c r="H249" s="113"/>
      <c r="I249" s="114"/>
      <c r="J249" s="186"/>
      <c r="K249" s="83" t="s">
        <v>298</v>
      </c>
      <c r="L249" s="84">
        <v>1044</v>
      </c>
      <c r="M249" s="84">
        <v>1044</v>
      </c>
      <c r="N249" s="41">
        <f t="shared" si="22"/>
        <v>100</v>
      </c>
      <c r="O249" s="195"/>
      <c r="P249" s="208"/>
    </row>
    <row r="250" spans="1:16" ht="100.5" customHeight="1" x14ac:dyDescent="0.25">
      <c r="A250" s="189"/>
      <c r="B250" s="192"/>
      <c r="C250" s="213"/>
      <c r="D250" s="214"/>
      <c r="E250" s="215"/>
      <c r="F250" s="179"/>
      <c r="G250" s="113"/>
      <c r="H250" s="113"/>
      <c r="I250" s="114"/>
      <c r="J250" s="186"/>
      <c r="K250" s="83" t="s">
        <v>299</v>
      </c>
      <c r="L250" s="53">
        <v>0</v>
      </c>
      <c r="M250" s="38">
        <v>0</v>
      </c>
      <c r="N250" s="41">
        <v>100</v>
      </c>
      <c r="O250" s="195"/>
      <c r="P250" s="208"/>
    </row>
    <row r="251" spans="1:16" ht="100.5" customHeight="1" x14ac:dyDescent="0.25">
      <c r="A251" s="189"/>
      <c r="B251" s="192"/>
      <c r="C251" s="213"/>
      <c r="D251" s="214"/>
      <c r="E251" s="215"/>
      <c r="F251" s="179"/>
      <c r="G251" s="113"/>
      <c r="H251" s="113"/>
      <c r="I251" s="114"/>
      <c r="J251" s="186"/>
      <c r="K251" s="67" t="s">
        <v>248</v>
      </c>
      <c r="L251" s="91">
        <v>760.5</v>
      </c>
      <c r="M251" s="84">
        <v>760.5</v>
      </c>
      <c r="N251" s="41">
        <v>100</v>
      </c>
      <c r="O251" s="195"/>
      <c r="P251" s="208"/>
    </row>
    <row r="252" spans="1:16" ht="100.5" customHeight="1" x14ac:dyDescent="0.25">
      <c r="A252" s="189"/>
      <c r="B252" s="192"/>
      <c r="C252" s="213"/>
      <c r="D252" s="214"/>
      <c r="E252" s="215"/>
      <c r="F252" s="179"/>
      <c r="G252" s="113"/>
      <c r="H252" s="113"/>
      <c r="I252" s="114"/>
      <c r="J252" s="186"/>
      <c r="K252" s="67" t="s">
        <v>249</v>
      </c>
      <c r="L252" s="91">
        <v>760.5</v>
      </c>
      <c r="M252" s="38">
        <v>1100</v>
      </c>
      <c r="N252" s="41">
        <f>M252/L252%</f>
        <v>144.64168310322157</v>
      </c>
      <c r="O252" s="195"/>
      <c r="P252" s="208"/>
    </row>
    <row r="253" spans="1:16" ht="100.5" customHeight="1" x14ac:dyDescent="0.25">
      <c r="A253" s="189"/>
      <c r="B253" s="192"/>
      <c r="C253" s="213"/>
      <c r="D253" s="214"/>
      <c r="E253" s="215"/>
      <c r="F253" s="179"/>
      <c r="G253" s="113"/>
      <c r="H253" s="113"/>
      <c r="I253" s="114"/>
      <c r="J253" s="186"/>
      <c r="K253" s="67" t="s">
        <v>250</v>
      </c>
      <c r="L253" s="81">
        <v>763.7</v>
      </c>
      <c r="M253" s="81">
        <v>763.7</v>
      </c>
      <c r="N253" s="41">
        <f>M253/L253%</f>
        <v>100</v>
      </c>
      <c r="O253" s="195"/>
      <c r="P253" s="208"/>
    </row>
    <row r="254" spans="1:16" ht="100.5" customHeight="1" x14ac:dyDescent="0.25">
      <c r="A254" s="189"/>
      <c r="B254" s="192"/>
      <c r="C254" s="213"/>
      <c r="D254" s="214"/>
      <c r="E254" s="215"/>
      <c r="F254" s="179"/>
      <c r="G254" s="113"/>
      <c r="H254" s="113"/>
      <c r="I254" s="114"/>
      <c r="J254" s="186"/>
      <c r="K254" s="67" t="s">
        <v>300</v>
      </c>
      <c r="L254" s="53">
        <v>10</v>
      </c>
      <c r="M254" s="38">
        <v>34.9</v>
      </c>
      <c r="N254" s="41">
        <f>M254/L254%</f>
        <v>348.99999999999994</v>
      </c>
      <c r="O254" s="195"/>
      <c r="P254" s="208"/>
    </row>
    <row r="255" spans="1:16" ht="100.5" customHeight="1" x14ac:dyDescent="0.25">
      <c r="A255" s="189"/>
      <c r="B255" s="192"/>
      <c r="C255" s="213"/>
      <c r="D255" s="214"/>
      <c r="E255" s="215"/>
      <c r="F255" s="179"/>
      <c r="G255" s="113"/>
      <c r="H255" s="113"/>
      <c r="I255" s="114"/>
      <c r="J255" s="186"/>
      <c r="K255" s="93" t="s">
        <v>301</v>
      </c>
      <c r="L255" s="53">
        <v>0</v>
      </c>
      <c r="M255" s="38">
        <v>0</v>
      </c>
      <c r="N255" s="41">
        <v>100</v>
      </c>
      <c r="O255" s="195"/>
      <c r="P255" s="208"/>
    </row>
    <row r="256" spans="1:16" ht="100.5" customHeight="1" x14ac:dyDescent="0.25">
      <c r="A256" s="189"/>
      <c r="B256" s="192"/>
      <c r="C256" s="213"/>
      <c r="D256" s="214"/>
      <c r="E256" s="215"/>
      <c r="F256" s="179"/>
      <c r="G256" s="113"/>
      <c r="H256" s="113"/>
      <c r="I256" s="114"/>
      <c r="J256" s="186"/>
      <c r="K256" s="67" t="s">
        <v>302</v>
      </c>
      <c r="L256" s="94">
        <v>880</v>
      </c>
      <c r="M256" s="81">
        <v>4941.3</v>
      </c>
      <c r="N256" s="41">
        <f>M256/L256%</f>
        <v>561.51136363636363</v>
      </c>
      <c r="O256" s="195"/>
      <c r="P256" s="208"/>
    </row>
    <row r="257" spans="1:16" ht="100.5" customHeight="1" x14ac:dyDescent="0.25">
      <c r="A257" s="189"/>
      <c r="B257" s="192"/>
      <c r="C257" s="213"/>
      <c r="D257" s="214"/>
      <c r="E257" s="215"/>
      <c r="F257" s="179"/>
      <c r="G257" s="113"/>
      <c r="H257" s="113"/>
      <c r="I257" s="114"/>
      <c r="J257" s="186"/>
      <c r="K257" s="67" t="s">
        <v>303</v>
      </c>
      <c r="L257" s="53">
        <v>20</v>
      </c>
      <c r="M257" s="38">
        <v>0</v>
      </c>
      <c r="N257" s="41">
        <f>M257/L257%</f>
        <v>0</v>
      </c>
      <c r="O257" s="195"/>
      <c r="P257" s="208"/>
    </row>
    <row r="258" spans="1:16" ht="100.5" customHeight="1" x14ac:dyDescent="0.25">
      <c r="A258" s="189"/>
      <c r="B258" s="192"/>
      <c r="C258" s="213"/>
      <c r="D258" s="214"/>
      <c r="E258" s="215"/>
      <c r="F258" s="179"/>
      <c r="G258" s="113"/>
      <c r="H258" s="113"/>
      <c r="I258" s="114"/>
      <c r="J258" s="186"/>
      <c r="K258" s="67" t="s">
        <v>304</v>
      </c>
      <c r="L258" s="81">
        <v>130</v>
      </c>
      <c r="M258" s="81">
        <v>130</v>
      </c>
      <c r="N258" s="41">
        <f t="shared" ref="N258:N259" si="23">M258/L258%</f>
        <v>100</v>
      </c>
      <c r="O258" s="195"/>
      <c r="P258" s="208"/>
    </row>
    <row r="259" spans="1:16" ht="94.5" x14ac:dyDescent="0.25">
      <c r="A259" s="189"/>
      <c r="B259" s="192"/>
      <c r="C259" s="213"/>
      <c r="D259" s="214"/>
      <c r="E259" s="215"/>
      <c r="F259" s="179"/>
      <c r="G259" s="113"/>
      <c r="H259" s="113"/>
      <c r="I259" s="114"/>
      <c r="J259" s="186"/>
      <c r="K259" s="67" t="s">
        <v>305</v>
      </c>
      <c r="L259" s="53">
        <v>82</v>
      </c>
      <c r="M259" s="38">
        <v>88</v>
      </c>
      <c r="N259" s="41">
        <f t="shared" si="23"/>
        <v>107.31707317073172</v>
      </c>
      <c r="O259" s="195"/>
      <c r="P259" s="208"/>
    </row>
    <row r="260" spans="1:16" ht="110.25" x14ac:dyDescent="0.25">
      <c r="A260" s="189"/>
      <c r="B260" s="192"/>
      <c r="C260" s="213"/>
      <c r="D260" s="214"/>
      <c r="E260" s="215"/>
      <c r="F260" s="179"/>
      <c r="G260" s="113"/>
      <c r="H260" s="113"/>
      <c r="I260" s="114"/>
      <c r="J260" s="186"/>
      <c r="K260" s="95" t="s">
        <v>306</v>
      </c>
      <c r="L260" s="81">
        <v>100</v>
      </c>
      <c r="M260" s="81">
        <v>100</v>
      </c>
      <c r="N260" s="41">
        <f>M260/L260%</f>
        <v>100</v>
      </c>
      <c r="O260" s="195"/>
      <c r="P260" s="208"/>
    </row>
    <row r="261" spans="1:16" ht="94.5" x14ac:dyDescent="0.25">
      <c r="A261" s="189"/>
      <c r="B261" s="192"/>
      <c r="C261" s="213"/>
      <c r="D261" s="214"/>
      <c r="E261" s="215"/>
      <c r="F261" s="179"/>
      <c r="G261" s="113"/>
      <c r="H261" s="113"/>
      <c r="I261" s="114"/>
      <c r="J261" s="186"/>
      <c r="K261" s="95" t="s">
        <v>307</v>
      </c>
      <c r="L261" s="96">
        <v>0</v>
      </c>
      <c r="M261" s="96">
        <v>0</v>
      </c>
      <c r="N261" s="41">
        <v>100</v>
      </c>
      <c r="O261" s="195"/>
      <c r="P261" s="208"/>
    </row>
    <row r="262" spans="1:16" ht="94.5" x14ac:dyDescent="0.25">
      <c r="A262" s="189"/>
      <c r="B262" s="192"/>
      <c r="C262" s="213"/>
      <c r="D262" s="214"/>
      <c r="E262" s="215"/>
      <c r="F262" s="179"/>
      <c r="G262" s="113"/>
      <c r="H262" s="113"/>
      <c r="I262" s="114"/>
      <c r="J262" s="186"/>
      <c r="K262" s="82" t="s">
        <v>308</v>
      </c>
      <c r="L262" s="81">
        <v>0</v>
      </c>
      <c r="M262" s="81">
        <v>0</v>
      </c>
      <c r="N262" s="41">
        <v>100</v>
      </c>
      <c r="O262" s="195"/>
      <c r="P262" s="208"/>
    </row>
    <row r="263" spans="1:16" ht="94.5" x14ac:dyDescent="0.25">
      <c r="A263" s="189"/>
      <c r="B263" s="192"/>
      <c r="C263" s="213"/>
      <c r="D263" s="214"/>
      <c r="E263" s="215"/>
      <c r="F263" s="179"/>
      <c r="G263" s="113"/>
      <c r="H263" s="113"/>
      <c r="I263" s="114"/>
      <c r="J263" s="186"/>
      <c r="K263" s="82" t="s">
        <v>309</v>
      </c>
      <c r="L263" s="81">
        <v>0</v>
      </c>
      <c r="M263" s="81">
        <v>0</v>
      </c>
      <c r="N263" s="41">
        <v>100</v>
      </c>
      <c r="O263" s="195"/>
      <c r="P263" s="208"/>
    </row>
    <row r="264" spans="1:16" ht="78.75" x14ac:dyDescent="0.25">
      <c r="A264" s="189"/>
      <c r="B264" s="192"/>
      <c r="C264" s="213"/>
      <c r="D264" s="214"/>
      <c r="E264" s="215"/>
      <c r="F264" s="179"/>
      <c r="G264" s="113"/>
      <c r="H264" s="113"/>
      <c r="I264" s="114"/>
      <c r="J264" s="186"/>
      <c r="K264" s="82" t="s">
        <v>310</v>
      </c>
      <c r="L264" s="81">
        <v>0</v>
      </c>
      <c r="M264" s="81">
        <v>0</v>
      </c>
      <c r="N264" s="41">
        <v>100</v>
      </c>
      <c r="O264" s="195"/>
      <c r="P264" s="208"/>
    </row>
    <row r="265" spans="1:16" ht="63" x14ac:dyDescent="0.25">
      <c r="A265" s="189"/>
      <c r="B265" s="192"/>
      <c r="C265" s="213"/>
      <c r="D265" s="214"/>
      <c r="E265" s="215"/>
      <c r="F265" s="179"/>
      <c r="G265" s="113"/>
      <c r="H265" s="113"/>
      <c r="I265" s="114"/>
      <c r="J265" s="186"/>
      <c r="K265" s="88" t="s">
        <v>311</v>
      </c>
      <c r="L265" s="81">
        <v>0</v>
      </c>
      <c r="M265" s="81">
        <v>0</v>
      </c>
      <c r="N265" s="41">
        <v>100</v>
      </c>
      <c r="O265" s="195"/>
      <c r="P265" s="208"/>
    </row>
    <row r="266" spans="1:16" ht="31.5" x14ac:dyDescent="0.25">
      <c r="A266" s="189"/>
      <c r="B266" s="192"/>
      <c r="C266" s="213"/>
      <c r="D266" s="214"/>
      <c r="E266" s="215"/>
      <c r="F266" s="179"/>
      <c r="G266" s="113"/>
      <c r="H266" s="113"/>
      <c r="I266" s="114"/>
      <c r="J266" s="186"/>
      <c r="K266" s="82" t="s">
        <v>312</v>
      </c>
      <c r="L266" s="92" t="s">
        <v>313</v>
      </c>
      <c r="M266" s="92">
        <v>2.2999999999999998</v>
      </c>
      <c r="N266" s="41">
        <f>10/2.3*100</f>
        <v>434.78260869565224</v>
      </c>
      <c r="O266" s="195"/>
      <c r="P266" s="208"/>
    </row>
    <row r="267" spans="1:16" ht="57.75" customHeight="1" x14ac:dyDescent="0.25">
      <c r="A267" s="189"/>
      <c r="B267" s="192"/>
      <c r="C267" s="213"/>
      <c r="D267" s="214"/>
      <c r="E267" s="215"/>
      <c r="F267" s="179"/>
      <c r="G267" s="113"/>
      <c r="H267" s="113"/>
      <c r="I267" s="114"/>
      <c r="J267" s="186"/>
      <c r="K267" s="82" t="s">
        <v>314</v>
      </c>
      <c r="L267" s="97">
        <v>0</v>
      </c>
      <c r="M267" s="97">
        <v>0</v>
      </c>
      <c r="N267" s="41">
        <v>100</v>
      </c>
      <c r="O267" s="195"/>
      <c r="P267" s="208"/>
    </row>
    <row r="268" spans="1:16" ht="78.75" x14ac:dyDescent="0.25">
      <c r="A268" s="189"/>
      <c r="B268" s="192"/>
      <c r="C268" s="213"/>
      <c r="D268" s="214"/>
      <c r="E268" s="215"/>
      <c r="F268" s="179"/>
      <c r="G268" s="113"/>
      <c r="H268" s="113"/>
      <c r="I268" s="114"/>
      <c r="J268" s="186"/>
      <c r="K268" s="82" t="s">
        <v>315</v>
      </c>
      <c r="L268" s="98">
        <v>1.4</v>
      </c>
      <c r="M268" s="98">
        <v>0</v>
      </c>
      <c r="N268" s="41">
        <v>100</v>
      </c>
      <c r="O268" s="195"/>
      <c r="P268" s="208"/>
    </row>
    <row r="269" spans="1:16" ht="16.5" thickBot="1" x14ac:dyDescent="0.3">
      <c r="A269" s="190"/>
      <c r="B269" s="193"/>
      <c r="C269" s="216"/>
      <c r="D269" s="217"/>
      <c r="E269" s="221"/>
      <c r="F269" s="125"/>
      <c r="G269" s="126"/>
      <c r="H269" s="126"/>
      <c r="I269" s="126"/>
      <c r="J269" s="127"/>
      <c r="K269" s="222" t="s">
        <v>78</v>
      </c>
      <c r="L269" s="219"/>
      <c r="M269" s="220"/>
      <c r="N269" s="120">
        <f>SUM(N230:N268)/39</f>
        <v>132.01568881521447</v>
      </c>
      <c r="O269" s="196"/>
      <c r="P269" s="209"/>
    </row>
    <row r="270" spans="1:16" ht="17.25" x14ac:dyDescent="0.25">
      <c r="A270" s="188">
        <v>22</v>
      </c>
      <c r="B270" s="191" t="s">
        <v>264</v>
      </c>
      <c r="C270" s="101">
        <v>3</v>
      </c>
      <c r="D270" s="101">
        <v>3</v>
      </c>
      <c r="E270" s="101">
        <f>D270/C270*100</f>
        <v>100</v>
      </c>
      <c r="F270" s="181" t="s">
        <v>34</v>
      </c>
      <c r="G270" s="182">
        <f>SUM(G271:G274)</f>
        <v>0</v>
      </c>
      <c r="H270" s="182">
        <f>SUM(H271:H274)</f>
        <v>0</v>
      </c>
      <c r="I270" s="182"/>
      <c r="J270" s="123"/>
      <c r="K270" s="61"/>
      <c r="L270" s="53"/>
      <c r="M270" s="38"/>
      <c r="N270" s="41"/>
      <c r="O270" s="194">
        <v>100</v>
      </c>
      <c r="P270" s="270" t="s">
        <v>112</v>
      </c>
    </row>
    <row r="271" spans="1:16" ht="45" x14ac:dyDescent="0.25">
      <c r="A271" s="189"/>
      <c r="B271" s="192"/>
      <c r="C271" s="210" t="s">
        <v>254</v>
      </c>
      <c r="D271" s="211"/>
      <c r="E271" s="212"/>
      <c r="F271" s="106" t="s">
        <v>81</v>
      </c>
      <c r="G271" s="122"/>
      <c r="H271" s="122"/>
      <c r="I271" s="104"/>
      <c r="J271" s="123"/>
      <c r="K271" s="67"/>
      <c r="L271" s="53"/>
      <c r="M271" s="38"/>
      <c r="N271" s="41"/>
      <c r="O271" s="195"/>
      <c r="P271" s="271"/>
    </row>
    <row r="272" spans="1:16" ht="45" x14ac:dyDescent="0.25">
      <c r="A272" s="189"/>
      <c r="B272" s="192"/>
      <c r="C272" s="213"/>
      <c r="D272" s="214"/>
      <c r="E272" s="215"/>
      <c r="F272" s="106" t="s">
        <v>80</v>
      </c>
      <c r="G272" s="122"/>
      <c r="H272" s="122"/>
      <c r="I272" s="104"/>
      <c r="J272" s="123"/>
      <c r="K272" s="67"/>
      <c r="L272" s="53"/>
      <c r="M272" s="38"/>
      <c r="N272" s="41"/>
      <c r="O272" s="195"/>
      <c r="P272" s="271"/>
    </row>
    <row r="273" spans="1:16" ht="45" x14ac:dyDescent="0.25">
      <c r="A273" s="189"/>
      <c r="B273" s="192"/>
      <c r="C273" s="213"/>
      <c r="D273" s="214"/>
      <c r="E273" s="215"/>
      <c r="F273" s="106" t="s">
        <v>82</v>
      </c>
      <c r="G273" s="122"/>
      <c r="H273" s="122"/>
      <c r="I273" s="104"/>
      <c r="J273" s="123"/>
      <c r="K273" s="67"/>
      <c r="L273" s="53"/>
      <c r="M273" s="38"/>
      <c r="N273" s="68"/>
      <c r="O273" s="195"/>
      <c r="P273" s="271"/>
    </row>
    <row r="274" spans="1:16" ht="49.5" x14ac:dyDescent="0.25">
      <c r="A274" s="189"/>
      <c r="B274" s="192"/>
      <c r="C274" s="213"/>
      <c r="D274" s="214"/>
      <c r="E274" s="215"/>
      <c r="F274" s="124" t="s">
        <v>83</v>
      </c>
      <c r="G274" s="122"/>
      <c r="H274" s="122"/>
      <c r="I274" s="104"/>
      <c r="J274" s="105"/>
      <c r="K274" s="67"/>
      <c r="L274" s="53"/>
      <c r="M274" s="38"/>
      <c r="N274" s="68"/>
      <c r="O274" s="195"/>
      <c r="P274" s="271"/>
    </row>
    <row r="275" spans="1:16" ht="16.5" thickBot="1" x14ac:dyDescent="0.3">
      <c r="A275" s="190"/>
      <c r="B275" s="193"/>
      <c r="C275" s="216"/>
      <c r="D275" s="217"/>
      <c r="E275" s="221"/>
      <c r="F275" s="125"/>
      <c r="G275" s="126"/>
      <c r="H275" s="126"/>
      <c r="I275" s="126"/>
      <c r="J275" s="127"/>
      <c r="K275" s="222" t="s">
        <v>78</v>
      </c>
      <c r="L275" s="219"/>
      <c r="M275" s="220"/>
      <c r="N275" s="120">
        <v>100</v>
      </c>
      <c r="O275" s="196"/>
      <c r="P275" s="271"/>
    </row>
    <row r="276" spans="1:16" ht="31.5" x14ac:dyDescent="0.25">
      <c r="A276" s="188">
        <v>23</v>
      </c>
      <c r="B276" s="191" t="s">
        <v>266</v>
      </c>
      <c r="C276" s="101"/>
      <c r="D276" s="101"/>
      <c r="E276" s="101" t="e">
        <f>D276/C276*100</f>
        <v>#DIV/0!</v>
      </c>
      <c r="F276" s="181" t="s">
        <v>34</v>
      </c>
      <c r="G276" s="182">
        <f>SUM(G277:G280)</f>
        <v>0</v>
      </c>
      <c r="H276" s="182">
        <f>SUM(H277:H280)</f>
        <v>0</v>
      </c>
      <c r="I276" s="182"/>
      <c r="J276" s="123"/>
      <c r="K276" s="61" t="s">
        <v>267</v>
      </c>
      <c r="L276" s="53">
        <v>0</v>
      </c>
      <c r="M276" s="53">
        <v>0</v>
      </c>
      <c r="N276" s="41">
        <v>100</v>
      </c>
      <c r="O276" s="194">
        <v>100</v>
      </c>
      <c r="P276" s="270" t="s">
        <v>112</v>
      </c>
    </row>
    <row r="277" spans="1:16" ht="45" x14ac:dyDescent="0.25">
      <c r="A277" s="189"/>
      <c r="B277" s="192"/>
      <c r="C277" s="210"/>
      <c r="D277" s="211"/>
      <c r="E277" s="212"/>
      <c r="F277" s="106" t="s">
        <v>81</v>
      </c>
      <c r="G277" s="122"/>
      <c r="H277" s="122"/>
      <c r="I277" s="104"/>
      <c r="J277" s="123"/>
      <c r="K277" s="67" t="s">
        <v>268</v>
      </c>
      <c r="L277" s="53">
        <v>0</v>
      </c>
      <c r="M277" s="53">
        <v>0</v>
      </c>
      <c r="N277" s="41">
        <v>100</v>
      </c>
      <c r="O277" s="195"/>
      <c r="P277" s="271"/>
    </row>
    <row r="278" spans="1:16" ht="45" x14ac:dyDescent="0.25">
      <c r="A278" s="189"/>
      <c r="B278" s="192"/>
      <c r="C278" s="213"/>
      <c r="D278" s="214"/>
      <c r="E278" s="215"/>
      <c r="F278" s="106" t="s">
        <v>80</v>
      </c>
      <c r="G278" s="122"/>
      <c r="H278" s="122"/>
      <c r="I278" s="104"/>
      <c r="J278" s="123"/>
      <c r="K278" s="67" t="s">
        <v>269</v>
      </c>
      <c r="L278" s="53">
        <v>0</v>
      </c>
      <c r="M278" s="53">
        <v>0</v>
      </c>
      <c r="N278" s="41">
        <v>100</v>
      </c>
      <c r="O278" s="195"/>
      <c r="P278" s="271"/>
    </row>
    <row r="279" spans="1:16" ht="45" x14ac:dyDescent="0.25">
      <c r="A279" s="189"/>
      <c r="B279" s="192"/>
      <c r="C279" s="213"/>
      <c r="D279" s="214"/>
      <c r="E279" s="215"/>
      <c r="F279" s="106" t="s">
        <v>82</v>
      </c>
      <c r="G279" s="122"/>
      <c r="H279" s="122"/>
      <c r="I279" s="104"/>
      <c r="J279" s="123"/>
      <c r="K279" s="67"/>
      <c r="L279" s="53"/>
      <c r="M279" s="38"/>
      <c r="N279" s="68"/>
      <c r="O279" s="195"/>
      <c r="P279" s="271"/>
    </row>
    <row r="280" spans="1:16" ht="49.5" x14ac:dyDescent="0.25">
      <c r="A280" s="189"/>
      <c r="B280" s="192"/>
      <c r="C280" s="213"/>
      <c r="D280" s="214"/>
      <c r="E280" s="215"/>
      <c r="F280" s="124" t="s">
        <v>83</v>
      </c>
      <c r="G280" s="122"/>
      <c r="H280" s="122"/>
      <c r="I280" s="104"/>
      <c r="J280" s="105"/>
      <c r="K280" s="67"/>
      <c r="L280" s="53"/>
      <c r="M280" s="38"/>
      <c r="N280" s="68"/>
      <c r="O280" s="195"/>
      <c r="P280" s="271"/>
    </row>
    <row r="281" spans="1:16" ht="16.5" thickBot="1" x14ac:dyDescent="0.3">
      <c r="A281" s="190"/>
      <c r="B281" s="193"/>
      <c r="C281" s="216"/>
      <c r="D281" s="217"/>
      <c r="E281" s="221"/>
      <c r="F281" s="125"/>
      <c r="G281" s="126"/>
      <c r="H281" s="126"/>
      <c r="I281" s="126"/>
      <c r="J281" s="127"/>
      <c r="K281" s="222" t="s">
        <v>78</v>
      </c>
      <c r="L281" s="219"/>
      <c r="M281" s="220"/>
      <c r="N281" s="120">
        <v>100</v>
      </c>
      <c r="O281" s="196"/>
      <c r="P281" s="271"/>
    </row>
    <row r="282" spans="1:16" ht="63" x14ac:dyDescent="0.25">
      <c r="A282" s="188">
        <v>23</v>
      </c>
      <c r="B282" s="191" t="s">
        <v>270</v>
      </c>
      <c r="C282" s="101">
        <v>33</v>
      </c>
      <c r="D282" s="101">
        <v>33</v>
      </c>
      <c r="E282" s="101">
        <f>D282/C282*100</f>
        <v>100</v>
      </c>
      <c r="F282" s="181" t="s">
        <v>34</v>
      </c>
      <c r="G282" s="182"/>
      <c r="H282" s="182"/>
      <c r="I282" s="182"/>
      <c r="J282" s="123"/>
      <c r="K282" s="61" t="s">
        <v>271</v>
      </c>
      <c r="L282" s="53">
        <v>6.1</v>
      </c>
      <c r="M282" s="184">
        <v>5.0999999999999996</v>
      </c>
      <c r="N282" s="187">
        <f>L282/M282*100</f>
        <v>119.6078431372549</v>
      </c>
      <c r="O282" s="194">
        <f>N287</f>
        <v>118.99720791206202</v>
      </c>
      <c r="P282" s="270" t="s">
        <v>113</v>
      </c>
    </row>
    <row r="283" spans="1:16" ht="47.25" x14ac:dyDescent="0.25">
      <c r="A283" s="189"/>
      <c r="B283" s="192"/>
      <c r="C283" s="210" t="s">
        <v>332</v>
      </c>
      <c r="D283" s="211"/>
      <c r="E283" s="212"/>
      <c r="F283" s="106" t="s">
        <v>81</v>
      </c>
      <c r="G283" s="122"/>
      <c r="H283" s="122"/>
      <c r="I283" s="104"/>
      <c r="J283" s="123"/>
      <c r="K283" s="67" t="s">
        <v>272</v>
      </c>
      <c r="L283" s="53">
        <v>863.3</v>
      </c>
      <c r="M283" s="184">
        <v>554.79999999999995</v>
      </c>
      <c r="N283" s="187">
        <f>L283/M283*100</f>
        <v>155.6056236481615</v>
      </c>
      <c r="O283" s="195"/>
      <c r="P283" s="271"/>
    </row>
    <row r="284" spans="1:16" ht="47.25" x14ac:dyDescent="0.25">
      <c r="A284" s="189"/>
      <c r="B284" s="192"/>
      <c r="C284" s="213"/>
      <c r="D284" s="214"/>
      <c r="E284" s="215"/>
      <c r="F284" s="106" t="s">
        <v>80</v>
      </c>
      <c r="G284" s="122"/>
      <c r="H284" s="122"/>
      <c r="I284" s="104"/>
      <c r="J284" s="123"/>
      <c r="K284" s="67" t="s">
        <v>273</v>
      </c>
      <c r="L284" s="53">
        <v>150.80000000000001</v>
      </c>
      <c r="M284" s="184">
        <v>157</v>
      </c>
      <c r="N284" s="187">
        <f>L284/M284*100</f>
        <v>96.050955414012748</v>
      </c>
      <c r="O284" s="195"/>
      <c r="P284" s="271"/>
    </row>
    <row r="285" spans="1:16" ht="63" x14ac:dyDescent="0.25">
      <c r="A285" s="189"/>
      <c r="B285" s="192"/>
      <c r="C285" s="213"/>
      <c r="D285" s="214"/>
      <c r="E285" s="215"/>
      <c r="F285" s="106" t="s">
        <v>82</v>
      </c>
      <c r="G285" s="122"/>
      <c r="H285" s="122"/>
      <c r="I285" s="104"/>
      <c r="J285" s="123"/>
      <c r="K285" s="67" t="s">
        <v>274</v>
      </c>
      <c r="L285" s="53">
        <v>38.1</v>
      </c>
      <c r="M285" s="184">
        <v>39.9</v>
      </c>
      <c r="N285" s="187">
        <f>M285/L285*100</f>
        <v>104.72440944881889</v>
      </c>
      <c r="O285" s="195"/>
      <c r="P285" s="271"/>
    </row>
    <row r="286" spans="1:16" ht="49.5" x14ac:dyDescent="0.25">
      <c r="A286" s="189"/>
      <c r="B286" s="192"/>
      <c r="C286" s="213"/>
      <c r="D286" s="214"/>
      <c r="E286" s="215"/>
      <c r="F286" s="124" t="s">
        <v>83</v>
      </c>
      <c r="G286" s="122"/>
      <c r="H286" s="122"/>
      <c r="I286" s="104"/>
      <c r="J286" s="105"/>
      <c r="K286" s="67"/>
      <c r="L286" s="53"/>
      <c r="M286" s="38"/>
      <c r="N286" s="68"/>
      <c r="O286" s="195"/>
      <c r="P286" s="271"/>
    </row>
    <row r="287" spans="1:16" ht="16.5" thickBot="1" x14ac:dyDescent="0.3">
      <c r="A287" s="190"/>
      <c r="B287" s="193"/>
      <c r="C287" s="216"/>
      <c r="D287" s="217"/>
      <c r="E287" s="221"/>
      <c r="F287" s="125"/>
      <c r="G287" s="126"/>
      <c r="H287" s="126"/>
      <c r="I287" s="126"/>
      <c r="J287" s="127"/>
      <c r="K287" s="222" t="s">
        <v>78</v>
      </c>
      <c r="L287" s="219"/>
      <c r="M287" s="220"/>
      <c r="N287" s="120">
        <f>(N282+N283+N284+N285)/4</f>
        <v>118.99720791206202</v>
      </c>
      <c r="O287" s="196"/>
      <c r="P287" s="271"/>
    </row>
  </sheetData>
  <mergeCells count="158">
    <mergeCell ref="A276:A281"/>
    <mergeCell ref="B276:B281"/>
    <mergeCell ref="O276:O281"/>
    <mergeCell ref="P276:P281"/>
    <mergeCell ref="C277:E281"/>
    <mergeCell ref="K281:M281"/>
    <mergeCell ref="A282:A287"/>
    <mergeCell ref="B282:B287"/>
    <mergeCell ref="O282:O287"/>
    <mergeCell ref="P282:P287"/>
    <mergeCell ref="C283:E287"/>
    <mergeCell ref="K287:M287"/>
    <mergeCell ref="P270:P275"/>
    <mergeCell ref="A224:A229"/>
    <mergeCell ref="B224:B229"/>
    <mergeCell ref="O224:O229"/>
    <mergeCell ref="P224:P229"/>
    <mergeCell ref="C225:E229"/>
    <mergeCell ref="K229:M229"/>
    <mergeCell ref="A230:A269"/>
    <mergeCell ref="B230:B269"/>
    <mergeCell ref="O230:O269"/>
    <mergeCell ref="P230:P269"/>
    <mergeCell ref="C231:E269"/>
    <mergeCell ref="K269:M269"/>
    <mergeCell ref="A270:A275"/>
    <mergeCell ref="B270:B275"/>
    <mergeCell ref="O270:O275"/>
    <mergeCell ref="C271:E275"/>
    <mergeCell ref="K275:M275"/>
    <mergeCell ref="P68:P74"/>
    <mergeCell ref="A155:A160"/>
    <mergeCell ref="B155:B160"/>
    <mergeCell ref="O155:O160"/>
    <mergeCell ref="P155:P160"/>
    <mergeCell ref="C156:E160"/>
    <mergeCell ref="K160:M160"/>
    <mergeCell ref="A144:A154"/>
    <mergeCell ref="B144:B154"/>
    <mergeCell ref="O144:O154"/>
    <mergeCell ref="P144:P154"/>
    <mergeCell ref="C145:E154"/>
    <mergeCell ref="K154:M154"/>
    <mergeCell ref="A98:A137"/>
    <mergeCell ref="B98:B137"/>
    <mergeCell ref="O98:O137"/>
    <mergeCell ref="P98:P137"/>
    <mergeCell ref="C99:E137"/>
    <mergeCell ref="K137:M137"/>
    <mergeCell ref="P167:P175"/>
    <mergeCell ref="C168:E175"/>
    <mergeCell ref="K175:M175"/>
    <mergeCell ref="A161:A166"/>
    <mergeCell ref="B161:B166"/>
    <mergeCell ref="O161:O166"/>
    <mergeCell ref="P161:P166"/>
    <mergeCell ref="C162:E166"/>
    <mergeCell ref="K166:M166"/>
    <mergeCell ref="P14:P43"/>
    <mergeCell ref="C15:E43"/>
    <mergeCell ref="K43:M43"/>
    <mergeCell ref="A44:A52"/>
    <mergeCell ref="B44:B52"/>
    <mergeCell ref="K61:M61"/>
    <mergeCell ref="A138:A143"/>
    <mergeCell ref="B138:B143"/>
    <mergeCell ref="O138:O143"/>
    <mergeCell ref="P138:P143"/>
    <mergeCell ref="C139:E143"/>
    <mergeCell ref="K143:M143"/>
    <mergeCell ref="B84:B91"/>
    <mergeCell ref="O84:O91"/>
    <mergeCell ref="P84:P91"/>
    <mergeCell ref="C85:E91"/>
    <mergeCell ref="K91:M91"/>
    <mergeCell ref="A92:A97"/>
    <mergeCell ref="B92:B97"/>
    <mergeCell ref="O92:O97"/>
    <mergeCell ref="P92:P97"/>
    <mergeCell ref="C93:E97"/>
    <mergeCell ref="K97:M97"/>
    <mergeCell ref="C69:E74"/>
    <mergeCell ref="A2:P2"/>
    <mergeCell ref="K13:M13"/>
    <mergeCell ref="O4:O5"/>
    <mergeCell ref="P4:P5"/>
    <mergeCell ref="C4:E4"/>
    <mergeCell ref="P7:P13"/>
    <mergeCell ref="C8:E13"/>
    <mergeCell ref="O7:O13"/>
    <mergeCell ref="K4:N4"/>
    <mergeCell ref="B7:B13"/>
    <mergeCell ref="A4:A5"/>
    <mergeCell ref="B4:B5"/>
    <mergeCell ref="F4:J4"/>
    <mergeCell ref="A7:A13"/>
    <mergeCell ref="F8:F9"/>
    <mergeCell ref="G8:G9"/>
    <mergeCell ref="H8:H9"/>
    <mergeCell ref="I8:I9"/>
    <mergeCell ref="J8:J9"/>
    <mergeCell ref="P176:P184"/>
    <mergeCell ref="C177:E184"/>
    <mergeCell ref="K184:M184"/>
    <mergeCell ref="O44:O52"/>
    <mergeCell ref="P44:P52"/>
    <mergeCell ref="C45:E52"/>
    <mergeCell ref="K52:M52"/>
    <mergeCell ref="A62:A67"/>
    <mergeCell ref="B62:B67"/>
    <mergeCell ref="O62:O67"/>
    <mergeCell ref="P62:P67"/>
    <mergeCell ref="C63:E67"/>
    <mergeCell ref="K67:M67"/>
    <mergeCell ref="K73:M73"/>
    <mergeCell ref="A75:A83"/>
    <mergeCell ref="B75:B83"/>
    <mergeCell ref="O75:O83"/>
    <mergeCell ref="P75:P83"/>
    <mergeCell ref="C76:E83"/>
    <mergeCell ref="K83:M83"/>
    <mergeCell ref="A84:A91"/>
    <mergeCell ref="P53:P61"/>
    <mergeCell ref="C54:E61"/>
    <mergeCell ref="A53:A61"/>
    <mergeCell ref="P185:P193"/>
    <mergeCell ref="C186:E193"/>
    <mergeCell ref="K193:M193"/>
    <mergeCell ref="P200:P223"/>
    <mergeCell ref="C201:E223"/>
    <mergeCell ref="K223:M223"/>
    <mergeCell ref="A194:A199"/>
    <mergeCell ref="B194:B199"/>
    <mergeCell ref="O194:O199"/>
    <mergeCell ref="P194:P199"/>
    <mergeCell ref="C195:E199"/>
    <mergeCell ref="K199:M199"/>
    <mergeCell ref="A200:A223"/>
    <mergeCell ref="B200:B223"/>
    <mergeCell ref="O200:O223"/>
    <mergeCell ref="A176:A184"/>
    <mergeCell ref="B176:B184"/>
    <mergeCell ref="O176:O184"/>
    <mergeCell ref="A14:A43"/>
    <mergeCell ref="B14:B43"/>
    <mergeCell ref="B53:B61"/>
    <mergeCell ref="O53:O61"/>
    <mergeCell ref="O14:O43"/>
    <mergeCell ref="A185:A193"/>
    <mergeCell ref="B185:B193"/>
    <mergeCell ref="O185:O193"/>
    <mergeCell ref="A167:A175"/>
    <mergeCell ref="B167:B175"/>
    <mergeCell ref="O167:O175"/>
    <mergeCell ref="B68:B74"/>
    <mergeCell ref="A68:A74"/>
    <mergeCell ref="F73:J74"/>
    <mergeCell ref="O68:O74"/>
  </mergeCells>
  <phoneticPr fontId="0" type="noConversion"/>
  <pageMargins left="0" right="0" top="0" bottom="0" header="0" footer="0"/>
  <pageSetup paperSize="9" scale="40" orientation="landscape" r:id="rId1"/>
  <rowBreaks count="22" manualBreakCount="22">
    <brk id="13" max="15" man="1"/>
    <brk id="16" max="15" man="1"/>
    <brk id="43" max="15" man="1"/>
    <brk id="52" max="15" man="1"/>
    <brk id="61" max="15" man="1"/>
    <brk id="74" max="15" man="1"/>
    <brk id="83" max="15" man="1"/>
    <brk id="97" max="15" man="1"/>
    <brk id="111" max="15" man="1"/>
    <brk id="124" max="15" man="1"/>
    <brk id="137" max="15" man="1"/>
    <brk id="143" max="15" man="1"/>
    <brk id="154" max="15" man="1"/>
    <brk id="166" max="15" man="1"/>
    <brk id="175" max="15" man="1"/>
    <brk id="184" max="15" man="1"/>
    <brk id="193" max="15" man="1"/>
    <brk id="199" max="15" man="1"/>
    <brk id="223" max="15" man="1"/>
    <brk id="229" max="15" man="1"/>
    <brk id="240" max="15" man="1"/>
    <brk id="26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52</v>
      </c>
      <c r="P1" s="19"/>
    </row>
    <row r="2" spans="1:16" ht="21" customHeight="1" x14ac:dyDescent="0.25">
      <c r="M2" s="20"/>
      <c r="N2" s="20"/>
      <c r="O2" s="20" t="s">
        <v>63</v>
      </c>
      <c r="P2" s="20"/>
    </row>
    <row r="3" spans="1:16" ht="19.899999999999999" customHeight="1" x14ac:dyDescent="0.25">
      <c r="M3" s="20"/>
      <c r="N3" s="20"/>
      <c r="O3" s="20" t="s">
        <v>53</v>
      </c>
      <c r="P3" s="20"/>
    </row>
    <row r="4" spans="1:16" ht="23.45" customHeight="1" x14ac:dyDescent="0.25">
      <c r="M4" s="20"/>
      <c r="N4" s="20"/>
      <c r="O4" s="20" t="s">
        <v>54</v>
      </c>
      <c r="P4" s="20"/>
    </row>
    <row r="5" spans="1:16" ht="26.45" customHeight="1" x14ac:dyDescent="0.3">
      <c r="A5" s="291" t="s">
        <v>60</v>
      </c>
      <c r="B5" s="291"/>
      <c r="C5" s="291"/>
      <c r="D5" s="291"/>
      <c r="E5" s="291"/>
      <c r="F5" s="291"/>
      <c r="G5" s="291"/>
      <c r="H5" s="291"/>
      <c r="I5" s="291"/>
      <c r="J5" s="291"/>
      <c r="K5" s="291"/>
      <c r="L5" s="291"/>
      <c r="M5" s="291"/>
      <c r="N5" s="291"/>
      <c r="O5" s="291"/>
    </row>
    <row r="6" spans="1:16" ht="23.45" customHeight="1" x14ac:dyDescent="0.25"/>
    <row r="7" spans="1:16" s="1" customFormat="1" ht="45.6" customHeight="1" x14ac:dyDescent="0.25">
      <c r="A7" s="292" t="s">
        <v>28</v>
      </c>
      <c r="B7" s="292" t="s">
        <v>40</v>
      </c>
      <c r="C7" s="272" t="s">
        <v>41</v>
      </c>
      <c r="D7" s="272" t="s">
        <v>31</v>
      </c>
      <c r="E7" s="272" t="s">
        <v>46</v>
      </c>
      <c r="F7" s="293" t="s">
        <v>43</v>
      </c>
      <c r="G7" s="294"/>
      <c r="H7" s="294"/>
      <c r="I7" s="294"/>
      <c r="J7" s="294"/>
      <c r="K7" s="295"/>
      <c r="L7" s="296" t="s">
        <v>45</v>
      </c>
      <c r="M7" s="298" t="s">
        <v>29</v>
      </c>
      <c r="N7" s="299"/>
      <c r="O7" s="272" t="s">
        <v>61</v>
      </c>
      <c r="P7" s="272" t="s">
        <v>30</v>
      </c>
    </row>
    <row r="8" spans="1:16" s="1" customFormat="1" ht="77.45" customHeight="1" x14ac:dyDescent="0.25">
      <c r="A8" s="272"/>
      <c r="B8" s="272"/>
      <c r="C8" s="273"/>
      <c r="D8" s="273"/>
      <c r="E8" s="273"/>
      <c r="F8" s="2" t="s">
        <v>42</v>
      </c>
      <c r="G8" s="2" t="s">
        <v>62</v>
      </c>
      <c r="H8" s="2" t="s">
        <v>48</v>
      </c>
      <c r="I8" s="2" t="s">
        <v>44</v>
      </c>
      <c r="J8" s="2" t="s">
        <v>59</v>
      </c>
      <c r="K8" s="2" t="s">
        <v>32</v>
      </c>
      <c r="L8" s="297"/>
      <c r="M8" s="24" t="s">
        <v>33</v>
      </c>
      <c r="N8" s="24" t="s">
        <v>51</v>
      </c>
      <c r="O8" s="273"/>
      <c r="P8" s="273"/>
    </row>
    <row r="9" spans="1:16" s="1" customFormat="1" ht="30.6" customHeight="1" x14ac:dyDescent="0.25">
      <c r="A9" s="24">
        <v>1</v>
      </c>
      <c r="B9" s="24">
        <v>2</v>
      </c>
      <c r="C9" s="25">
        <v>3</v>
      </c>
      <c r="D9" s="25">
        <v>4</v>
      </c>
      <c r="E9" s="25">
        <v>5</v>
      </c>
      <c r="F9" s="2">
        <v>6</v>
      </c>
      <c r="G9" s="2">
        <v>7</v>
      </c>
      <c r="H9" s="2" t="s">
        <v>47</v>
      </c>
      <c r="I9" s="2">
        <v>8</v>
      </c>
      <c r="J9" s="18" t="s">
        <v>49</v>
      </c>
      <c r="K9" s="18" t="s">
        <v>50</v>
      </c>
      <c r="L9" s="22">
        <v>9</v>
      </c>
      <c r="M9" s="24">
        <v>10</v>
      </c>
      <c r="N9" s="24">
        <v>11</v>
      </c>
      <c r="O9" s="15">
        <v>12</v>
      </c>
      <c r="P9" s="15">
        <v>13</v>
      </c>
    </row>
    <row r="10" spans="1:16" ht="54.6" customHeight="1" x14ac:dyDescent="0.25">
      <c r="A10" s="274">
        <v>1</v>
      </c>
      <c r="B10" s="277"/>
      <c r="C10" s="277"/>
      <c r="D10" s="3" t="s">
        <v>34</v>
      </c>
      <c r="E10" s="3"/>
      <c r="F10" s="4"/>
      <c r="G10" s="4"/>
      <c r="H10" s="5"/>
      <c r="I10" s="4"/>
      <c r="J10" s="4"/>
      <c r="K10" s="6"/>
      <c r="L10" s="21"/>
      <c r="M10" s="280"/>
      <c r="N10" s="280"/>
      <c r="O10" s="285"/>
      <c r="P10" s="288"/>
    </row>
    <row r="11" spans="1:16" ht="87" customHeight="1" x14ac:dyDescent="0.25">
      <c r="A11" s="275"/>
      <c r="B11" s="278"/>
      <c r="C11" s="278"/>
      <c r="D11" s="7" t="s">
        <v>35</v>
      </c>
      <c r="E11" s="7"/>
      <c r="F11" s="8"/>
      <c r="G11" s="9"/>
      <c r="H11" s="10"/>
      <c r="I11" s="8"/>
      <c r="J11" s="10"/>
      <c r="K11" s="11"/>
      <c r="L11" s="16"/>
      <c r="M11" s="281"/>
      <c r="N11" s="283"/>
      <c r="O11" s="286"/>
      <c r="P11" s="289"/>
    </row>
    <row r="12" spans="1:16" ht="64.900000000000006" customHeight="1" x14ac:dyDescent="0.25">
      <c r="A12" s="275"/>
      <c r="B12" s="278"/>
      <c r="C12" s="278"/>
      <c r="D12" s="7" t="s">
        <v>36</v>
      </c>
      <c r="E12" s="7"/>
      <c r="F12" s="12"/>
      <c r="G12" s="12"/>
      <c r="H12" s="10"/>
      <c r="I12" s="13"/>
      <c r="J12" s="10"/>
      <c r="K12" s="11"/>
      <c r="L12" s="16"/>
      <c r="M12" s="281"/>
      <c r="N12" s="283"/>
      <c r="O12" s="286"/>
      <c r="P12" s="289"/>
    </row>
    <row r="13" spans="1:16" ht="93.6" customHeight="1" x14ac:dyDescent="0.25">
      <c r="A13" s="275"/>
      <c r="B13" s="278"/>
      <c r="C13" s="278"/>
      <c r="D13" s="7" t="s">
        <v>37</v>
      </c>
      <c r="E13" s="7"/>
      <c r="F13" s="12"/>
      <c r="G13" s="12"/>
      <c r="H13" s="10"/>
      <c r="I13" s="13"/>
      <c r="J13" s="10"/>
      <c r="K13" s="11"/>
      <c r="L13" s="16"/>
      <c r="M13" s="281"/>
      <c r="N13" s="283"/>
      <c r="O13" s="286"/>
      <c r="P13" s="289"/>
    </row>
    <row r="14" spans="1:16" ht="73.150000000000006" customHeight="1" x14ac:dyDescent="0.25">
      <c r="A14" s="275"/>
      <c r="B14" s="278"/>
      <c r="C14" s="278"/>
      <c r="D14" s="14" t="s">
        <v>38</v>
      </c>
      <c r="E14" s="14"/>
      <c r="F14" s="9"/>
      <c r="G14" s="9"/>
      <c r="H14" s="10"/>
      <c r="I14" s="8"/>
      <c r="J14" s="10"/>
      <c r="K14" s="11"/>
      <c r="L14" s="16"/>
      <c r="M14" s="281"/>
      <c r="N14" s="283"/>
      <c r="O14" s="286"/>
      <c r="P14" s="289"/>
    </row>
    <row r="15" spans="1:16" ht="51" customHeight="1" x14ac:dyDescent="0.25">
      <c r="A15" s="276"/>
      <c r="B15" s="279"/>
      <c r="C15" s="279"/>
      <c r="D15" s="14" t="s">
        <v>39</v>
      </c>
      <c r="E15" s="14"/>
      <c r="F15" s="9"/>
      <c r="G15" s="9"/>
      <c r="H15" s="10"/>
      <c r="I15" s="8"/>
      <c r="J15" s="10"/>
      <c r="K15" s="11"/>
      <c r="L15" s="17"/>
      <c r="M15" s="282"/>
      <c r="N15" s="284"/>
      <c r="O15" s="287"/>
      <c r="P15" s="290"/>
    </row>
    <row r="18" spans="2:2" ht="18.75" x14ac:dyDescent="0.3">
      <c r="B18" s="23" t="s">
        <v>56</v>
      </c>
    </row>
    <row r="19" spans="2:2" ht="18.75" x14ac:dyDescent="0.3">
      <c r="B19" s="23"/>
    </row>
    <row r="20" spans="2:2" ht="18.75" x14ac:dyDescent="0.3">
      <c r="B20" s="23" t="s">
        <v>55</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57</v>
      </c>
    </row>
    <row r="42" spans="2:2" ht="18.75" x14ac:dyDescent="0.3">
      <c r="B42" s="23" t="s">
        <v>58</v>
      </c>
    </row>
  </sheetData>
  <mergeCells count="18">
    <mergeCell ref="A5:O5"/>
    <mergeCell ref="A7:A8"/>
    <mergeCell ref="B7:B8"/>
    <mergeCell ref="C7:C8"/>
    <mergeCell ref="D7:D8"/>
    <mergeCell ref="E7:E8"/>
    <mergeCell ref="F7:K7"/>
    <mergeCell ref="L7:L8"/>
    <mergeCell ref="M7:N7"/>
    <mergeCell ref="O7:O8"/>
    <mergeCell ref="P7:P8"/>
    <mergeCell ref="A10:A15"/>
    <mergeCell ref="B10:B15"/>
    <mergeCell ref="C10:C15"/>
    <mergeCell ref="M10:M15"/>
    <mergeCell ref="N10:N15"/>
    <mergeCell ref="O10:O15"/>
    <mergeCell ref="P10:P15"/>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2021-05-21T08:06:17Z</dcterms:modified>
</cp:coreProperties>
</file>