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filterPrivacy="1" defaultThemeVersion="124226"/>
  <xr:revisionPtr revIDLastSave="0" documentId="8_{DDABD8FE-1983-487E-8EDF-F7E4785A6617}" xr6:coauthVersionLast="43" xr6:coauthVersionMax="43" xr10:uidLastSave="{00000000-0000-0000-0000-000000000000}"/>
  <bookViews>
    <workbookView xWindow="-120" yWindow="-120" windowWidth="24240" windowHeight="13140" tabRatio="562" xr2:uid="{00000000-000D-0000-FFFF-FFFF00000000}"/>
  </bookViews>
  <sheets>
    <sheet name="СВОД" sheetId="16" r:id="rId1"/>
    <sheet name="МП 6" sheetId="10" state="hidden" r:id="rId2"/>
  </sheets>
  <definedNames>
    <definedName name="sub_55001" localSheetId="0">СВОД!$K$131</definedName>
    <definedName name="_xlnm.Print_Titles" localSheetId="0">СВОД!$4:$6</definedName>
    <definedName name="_xlnm.Print_Area" localSheetId="0">СВОД!$A$1:$P$316</definedName>
  </definedNames>
  <calcPr calcId="181029"/>
</workbook>
</file>

<file path=xl/calcChain.xml><?xml version="1.0" encoding="utf-8"?>
<calcChain xmlns="http://schemas.openxmlformats.org/spreadsheetml/2006/main">
  <c r="N190" i="16" l="1"/>
  <c r="N189" i="16"/>
  <c r="N298" i="16"/>
  <c r="N304" i="16"/>
  <c r="N171" i="16" l="1"/>
  <c r="N170" i="16"/>
  <c r="N169" i="16"/>
  <c r="N168" i="16"/>
  <c r="N167" i="16"/>
  <c r="N159" i="16"/>
  <c r="N160" i="16"/>
  <c r="N161" i="16"/>
  <c r="N162" i="16"/>
  <c r="N163" i="16"/>
  <c r="N164" i="16"/>
  <c r="N165" i="16"/>
  <c r="N166" i="16"/>
  <c r="N152" i="16"/>
  <c r="N153" i="16"/>
  <c r="N154" i="16"/>
  <c r="N155" i="16"/>
  <c r="N156" i="16"/>
  <c r="N157" i="16"/>
  <c r="N158" i="16"/>
  <c r="N143" i="16"/>
  <c r="N138" i="16"/>
  <c r="N139" i="16"/>
  <c r="N140" i="16"/>
  <c r="N141" i="16"/>
  <c r="N142" i="16"/>
  <c r="I269" i="16" l="1"/>
  <c r="N296" i="16" l="1"/>
  <c r="N315" i="16"/>
  <c r="H118" i="16" l="1"/>
  <c r="G118" i="16"/>
  <c r="I121" i="16"/>
  <c r="I118" i="16" l="1"/>
  <c r="N34" i="16"/>
  <c r="I298" i="16" l="1"/>
  <c r="N305" i="16"/>
  <c r="N300" i="16"/>
  <c r="N297" i="16"/>
  <c r="N299" i="16"/>
  <c r="N310" i="16"/>
  <c r="I222" i="16" l="1"/>
  <c r="H7" i="16"/>
  <c r="G7" i="16"/>
  <c r="N295" i="16" l="1"/>
  <c r="H295" i="16"/>
  <c r="G295" i="16"/>
  <c r="E295" i="16"/>
  <c r="N293" i="16"/>
  <c r="N292" i="16"/>
  <c r="I292" i="16"/>
  <c r="N291" i="16"/>
  <c r="N290" i="16"/>
  <c r="N289" i="16"/>
  <c r="H289" i="16"/>
  <c r="G289" i="16"/>
  <c r="E289" i="16"/>
  <c r="N255" i="16"/>
  <c r="N184" i="16"/>
  <c r="N316" i="16" l="1"/>
  <c r="O295" i="16" s="1"/>
  <c r="I289" i="16"/>
  <c r="J289" i="16" s="1"/>
  <c r="I295" i="16"/>
  <c r="N11" i="16"/>
  <c r="N8" i="16"/>
  <c r="N9" i="16"/>
  <c r="N7" i="16"/>
  <c r="N197" i="16" l="1"/>
  <c r="N208" i="16" l="1"/>
  <c r="N207" i="16"/>
  <c r="N206" i="16"/>
  <c r="N205" i="16"/>
  <c r="I266" i="16" l="1"/>
  <c r="I231" i="16"/>
  <c r="I232" i="16"/>
  <c r="I230" i="16"/>
  <c r="I254" i="16"/>
  <c r="I190" i="16" l="1"/>
  <c r="N280" i="16" l="1"/>
  <c r="N281" i="16"/>
  <c r="N282" i="16"/>
  <c r="N283" i="16"/>
  <c r="N276" i="16"/>
  <c r="N277" i="16"/>
  <c r="N278" i="16"/>
  <c r="N279" i="16"/>
  <c r="N284" i="16"/>
  <c r="N285" i="16"/>
  <c r="N286" i="16"/>
  <c r="N270" i="16"/>
  <c r="N271" i="16"/>
  <c r="N272" i="16"/>
  <c r="N273" i="16"/>
  <c r="N274" i="16"/>
  <c r="N275" i="16"/>
  <c r="N287" i="16"/>
  <c r="N269" i="16"/>
  <c r="I268" i="16"/>
  <c r="N267" i="16"/>
  <c r="I267" i="16"/>
  <c r="N266" i="16"/>
  <c r="N265" i="16"/>
  <c r="H265" i="16"/>
  <c r="G265" i="16"/>
  <c r="E265" i="16"/>
  <c r="N262" i="16"/>
  <c r="N263" i="16"/>
  <c r="I262" i="16"/>
  <c r="N261" i="16"/>
  <c r="N260" i="16"/>
  <c r="N259" i="16"/>
  <c r="H259" i="16"/>
  <c r="G259" i="16"/>
  <c r="E259" i="16"/>
  <c r="J298" i="16" s="1"/>
  <c r="I255" i="16"/>
  <c r="N240" i="16"/>
  <c r="N241" i="16"/>
  <c r="N242" i="16"/>
  <c r="N243" i="16"/>
  <c r="N244" i="16"/>
  <c r="N245" i="16"/>
  <c r="N246" i="16"/>
  <c r="N247" i="16"/>
  <c r="N248" i="16"/>
  <c r="N249" i="16"/>
  <c r="N234" i="16"/>
  <c r="N235" i="16"/>
  <c r="N236" i="16"/>
  <c r="N237" i="16"/>
  <c r="N238" i="16"/>
  <c r="N239" i="16"/>
  <c r="I256" i="16"/>
  <c r="N254" i="16"/>
  <c r="N253" i="16"/>
  <c r="H253" i="16"/>
  <c r="G253" i="16"/>
  <c r="E253" i="16"/>
  <c r="N251" i="16"/>
  <c r="N250" i="16"/>
  <c r="N233" i="16"/>
  <c r="N232" i="16"/>
  <c r="N231" i="16"/>
  <c r="N230" i="16"/>
  <c r="N229" i="16"/>
  <c r="H229" i="16"/>
  <c r="G229" i="16"/>
  <c r="E229" i="16"/>
  <c r="N227" i="16"/>
  <c r="N226" i="16"/>
  <c r="N225" i="16"/>
  <c r="N224" i="16"/>
  <c r="N223" i="16"/>
  <c r="I223" i="16"/>
  <c r="N222" i="16"/>
  <c r="N221" i="16"/>
  <c r="N220" i="16"/>
  <c r="H220" i="16"/>
  <c r="G220" i="16"/>
  <c r="E220" i="16"/>
  <c r="J222" i="16" s="1"/>
  <c r="N252" i="16" l="1"/>
  <c r="J266" i="16"/>
  <c r="J269" i="16"/>
  <c r="N288" i="16"/>
  <c r="J292" i="16"/>
  <c r="J295" i="16"/>
  <c r="N264" i="16"/>
  <c r="I265" i="16"/>
  <c r="J265" i="16" s="1"/>
  <c r="J223" i="16"/>
  <c r="J267" i="16"/>
  <c r="J268" i="16"/>
  <c r="J262" i="16"/>
  <c r="J256" i="16"/>
  <c r="J254" i="16"/>
  <c r="J255" i="16"/>
  <c r="J230" i="16"/>
  <c r="J231" i="16"/>
  <c r="J232" i="16"/>
  <c r="I259" i="16"/>
  <c r="J259" i="16" s="1"/>
  <c r="I229" i="16"/>
  <c r="J229" i="16" s="1"/>
  <c r="I253" i="16"/>
  <c r="J253" i="16" s="1"/>
  <c r="N228" i="16"/>
  <c r="I220" i="16"/>
  <c r="J220" i="16" s="1"/>
  <c r="O229" i="16" l="1"/>
  <c r="I154" i="16" l="1"/>
  <c r="I148" i="16"/>
  <c r="I126" i="16"/>
  <c r="N12" i="16" l="1"/>
  <c r="H188" i="16"/>
  <c r="G188" i="16"/>
  <c r="H151" i="16"/>
  <c r="G151" i="16"/>
  <c r="N210" i="16" l="1"/>
  <c r="N69" i="16"/>
  <c r="H182" i="16" l="1"/>
  <c r="G182" i="16"/>
  <c r="N109" i="16"/>
  <c r="N36" i="16" l="1"/>
  <c r="N37" i="16"/>
  <c r="N38" i="16"/>
  <c r="N39" i="16"/>
  <c r="N40" i="16"/>
  <c r="N41" i="16"/>
  <c r="N42" i="16"/>
  <c r="N43" i="16"/>
  <c r="N44" i="16"/>
  <c r="N45" i="16"/>
  <c r="N46" i="16"/>
  <c r="N47" i="16"/>
  <c r="N48" i="16"/>
  <c r="N49" i="16"/>
  <c r="N50" i="16"/>
  <c r="N51" i="16"/>
  <c r="N52" i="16"/>
  <c r="N53" i="16"/>
  <c r="N54" i="16"/>
  <c r="N55" i="16"/>
  <c r="N56" i="16"/>
  <c r="N57" i="16"/>
  <c r="N58" i="16"/>
  <c r="N59" i="16"/>
  <c r="N60" i="16"/>
  <c r="N61" i="16"/>
  <c r="N62" i="16"/>
  <c r="N63" i="16"/>
  <c r="N64" i="16"/>
  <c r="N65" i="16"/>
  <c r="N66" i="16"/>
  <c r="N67" i="16"/>
  <c r="N68" i="16"/>
  <c r="N70" i="16"/>
  <c r="N71" i="16"/>
  <c r="N72" i="16"/>
  <c r="N73" i="16"/>
  <c r="N74" i="16"/>
  <c r="N75" i="16"/>
  <c r="N76" i="16"/>
  <c r="N77" i="16"/>
  <c r="N78" i="16"/>
  <c r="N79" i="16"/>
  <c r="N80" i="16"/>
  <c r="N81" i="16"/>
  <c r="N83" i="16"/>
  <c r="N84" i="16"/>
  <c r="N85" i="16"/>
  <c r="N86" i="16"/>
  <c r="N87" i="16"/>
  <c r="N88" i="16"/>
  <c r="N89" i="16"/>
  <c r="N90" i="16"/>
  <c r="N35" i="16"/>
  <c r="N30" i="16"/>
  <c r="N31" i="16"/>
  <c r="N32" i="16"/>
  <c r="N33" i="16"/>
  <c r="N23" i="16"/>
  <c r="N24" i="16"/>
  <c r="N25" i="16"/>
  <c r="N26" i="16"/>
  <c r="N27" i="16"/>
  <c r="N28" i="16"/>
  <c r="N173" i="16"/>
  <c r="N174" i="16"/>
  <c r="N175" i="16"/>
  <c r="N176" i="16"/>
  <c r="N177" i="16"/>
  <c r="N178" i="16"/>
  <c r="N179" i="16"/>
  <c r="N180" i="16"/>
  <c r="H124" i="16"/>
  <c r="G124" i="16"/>
  <c r="I105" i="16"/>
  <c r="H101" i="16"/>
  <c r="G101" i="16"/>
  <c r="H13" i="16"/>
  <c r="G13" i="16"/>
  <c r="H92" i="16"/>
  <c r="G92" i="16"/>
  <c r="N116" i="16"/>
  <c r="N111" i="16"/>
  <c r="N112" i="16"/>
  <c r="N113" i="16"/>
  <c r="N115" i="16"/>
  <c r="H199" i="16"/>
  <c r="G199" i="16"/>
  <c r="H205" i="16"/>
  <c r="G205" i="16"/>
  <c r="H145" i="16"/>
  <c r="G145" i="16"/>
  <c r="E137" i="16"/>
  <c r="G137" i="16"/>
  <c r="H137" i="16"/>
  <c r="N137" i="16"/>
  <c r="I140" i="16"/>
  <c r="E118" i="16"/>
  <c r="J121" i="16" s="1"/>
  <c r="J118" i="16" s="1"/>
  <c r="H131" i="16"/>
  <c r="G131" i="16"/>
  <c r="H211" i="16"/>
  <c r="G211" i="16"/>
  <c r="N218" i="16"/>
  <c r="N217" i="16"/>
  <c r="N216" i="16"/>
  <c r="N215" i="16"/>
  <c r="N214" i="16"/>
  <c r="I214" i="16"/>
  <c r="N213" i="16"/>
  <c r="N212" i="16"/>
  <c r="N211" i="16"/>
  <c r="E211" i="16"/>
  <c r="I208" i="16"/>
  <c r="E205" i="16"/>
  <c r="I202" i="16"/>
  <c r="E199" i="16"/>
  <c r="N204" i="16" s="1"/>
  <c r="N195" i="16"/>
  <c r="N194" i="16"/>
  <c r="N191" i="16"/>
  <c r="I191" i="16"/>
  <c r="N188" i="16"/>
  <c r="I188" i="16"/>
  <c r="E188" i="16"/>
  <c r="J190" i="16" s="1"/>
  <c r="N185" i="16"/>
  <c r="I185" i="16"/>
  <c r="N183" i="16"/>
  <c r="N182" i="16"/>
  <c r="I182" i="16"/>
  <c r="E182" i="16"/>
  <c r="I153" i="16"/>
  <c r="N151" i="16"/>
  <c r="I151" i="16"/>
  <c r="E151" i="16"/>
  <c r="J154" i="16" s="1"/>
  <c r="E145" i="16"/>
  <c r="I135" i="16"/>
  <c r="I134" i="16"/>
  <c r="I133" i="16"/>
  <c r="N132" i="16"/>
  <c r="I132" i="16"/>
  <c r="E131" i="16"/>
  <c r="N131" i="16"/>
  <c r="I127" i="16"/>
  <c r="I125" i="16"/>
  <c r="E124" i="16"/>
  <c r="N110" i="16"/>
  <c r="N108" i="16"/>
  <c r="N107" i="16"/>
  <c r="N106" i="16"/>
  <c r="N105" i="16"/>
  <c r="N104" i="16"/>
  <c r="I104" i="16"/>
  <c r="N103" i="16"/>
  <c r="I103" i="16"/>
  <c r="N102" i="16"/>
  <c r="I102" i="16"/>
  <c r="N101" i="16"/>
  <c r="E101" i="16"/>
  <c r="N99" i="16"/>
  <c r="N98" i="16"/>
  <c r="N97" i="16"/>
  <c r="N96" i="16"/>
  <c r="N95" i="16"/>
  <c r="I95" i="16"/>
  <c r="N94" i="16"/>
  <c r="N93" i="16"/>
  <c r="E92" i="16"/>
  <c r="N92" i="16"/>
  <c r="N29" i="16"/>
  <c r="N22" i="16"/>
  <c r="N21" i="16"/>
  <c r="N20" i="16"/>
  <c r="N19" i="16"/>
  <c r="N18" i="16"/>
  <c r="N17" i="16"/>
  <c r="N16" i="16"/>
  <c r="I16" i="16"/>
  <c r="N15" i="16"/>
  <c r="N14" i="16"/>
  <c r="E13" i="16"/>
  <c r="N13" i="16"/>
  <c r="E7" i="16"/>
  <c r="I7" i="16"/>
  <c r="I10" i="16"/>
  <c r="N181" i="16" l="1"/>
  <c r="N136" i="16"/>
  <c r="J126" i="16"/>
  <c r="N129" i="16"/>
  <c r="I131" i="16"/>
  <c r="J131" i="16" s="1"/>
  <c r="O265" i="16"/>
  <c r="O259" i="16"/>
  <c r="N187" i="16"/>
  <c r="O220" i="16"/>
  <c r="O253" i="16"/>
  <c r="I145" i="16"/>
  <c r="J145" i="16" s="1"/>
  <c r="J148" i="16"/>
  <c r="N150" i="16"/>
  <c r="N219" i="16"/>
  <c r="J182" i="16"/>
  <c r="J202" i="16"/>
  <c r="J95" i="16"/>
  <c r="J135" i="16"/>
  <c r="N91" i="16"/>
  <c r="J185" i="16"/>
  <c r="J191" i="16"/>
  <c r="J102" i="16"/>
  <c r="I101" i="16"/>
  <c r="J101" i="16" s="1"/>
  <c r="J16" i="16"/>
  <c r="J151" i="16"/>
  <c r="J153" i="16"/>
  <c r="I211" i="16"/>
  <c r="J211" i="16" s="1"/>
  <c r="I205" i="16"/>
  <c r="J205" i="16" s="1"/>
  <c r="O205" i="16" s="1"/>
  <c r="J103" i="16"/>
  <c r="J104" i="16"/>
  <c r="J125" i="16"/>
  <c r="I124" i="16"/>
  <c r="J124" i="16" s="1"/>
  <c r="O124" i="16" s="1"/>
  <c r="J105" i="16"/>
  <c r="I137" i="16"/>
  <c r="J137" i="16" s="1"/>
  <c r="I92" i="16"/>
  <c r="J92" i="16" s="1"/>
  <c r="J140" i="16"/>
  <c r="N100" i="16"/>
  <c r="N117" i="16" s="1"/>
  <c r="I199" i="16"/>
  <c r="J199" i="16" s="1"/>
  <c r="O199" i="16" s="1"/>
  <c r="J127" i="16"/>
  <c r="I13" i="16"/>
  <c r="J13" i="16" s="1"/>
  <c r="N144" i="16"/>
  <c r="O137" i="16" s="1"/>
  <c r="J133" i="16"/>
  <c r="J7" i="16"/>
  <c r="O7" i="16" s="1"/>
  <c r="J208" i="16"/>
  <c r="J10" i="16"/>
  <c r="J188" i="16"/>
  <c r="J134" i="16"/>
  <c r="J132" i="16"/>
  <c r="J214" i="16"/>
  <c r="O101" i="16" l="1"/>
  <c r="O145" i="16"/>
  <c r="O211" i="16"/>
  <c r="O182" i="16"/>
  <c r="N198" i="16"/>
  <c r="O188" i="16" s="1"/>
  <c r="O151" i="16"/>
  <c r="O92" i="16"/>
  <c r="O13" i="16"/>
  <c r="O131" i="16"/>
</calcChain>
</file>

<file path=xl/sharedStrings.xml><?xml version="1.0" encoding="utf-8"?>
<sst xmlns="http://schemas.openxmlformats.org/spreadsheetml/2006/main" count="519" uniqueCount="366">
  <si>
    <t xml:space="preserve">Индекс производства продукции сельского хозяйства в хозяйствах всех категорий (в сопоставимых ценах), в % к предыдущему году </t>
  </si>
  <si>
    <t xml:space="preserve">Индекс производства продукции растениеводства    (в сопоставимых ценах), в % к предыдущему году </t>
  </si>
  <si>
    <t xml:space="preserve">Индекс производства продукции животноводства    (в сопоставимых ценах), в % к предыдущему году </t>
  </si>
  <si>
    <t xml:space="preserve">Индекс производства пищевых продуктов, включая напитки (в сопост.ценах), в % к предыдущему году </t>
  </si>
  <si>
    <t xml:space="preserve">Индекс физического объема инвестиций в основной капитал сельского хозяйства, в % к предыдущему году </t>
  </si>
  <si>
    <t xml:space="preserve">Рентабельность сельскохозяйственных организаций (с учетом субсидий), % </t>
  </si>
  <si>
    <t>Среднемесячная номинальная заработная плата  в сельском хозяйстве (по сельхозпредприятиям, не относящимся к субъектам малого предпринимательства),  руб.</t>
  </si>
  <si>
    <t>Индекс производительности труда к предыдущему году,%</t>
  </si>
  <si>
    <t>Количество высокопроизводительных рабочих мест</t>
  </si>
  <si>
    <t>Зерновые валовый сбор, тонн</t>
  </si>
  <si>
    <t>Сахарная свекла валовый сбор,  тонн</t>
  </si>
  <si>
    <t>Производство скота и птицы на убой в хозяйствах всех категорий   (в ж.в.),  тонн</t>
  </si>
  <si>
    <t>Производство сыров и сырных продуктов,  тонн</t>
  </si>
  <si>
    <t>Производство масла сливочного, тонн</t>
  </si>
  <si>
    <t>Поголовье крупного рогатого скота специализированных  мясных пород и помесного скота  полученного от скрещвания со специализированными мясными породами в сельскохозяйственных организациях, крестьянских (фермерских) хозяйствах, включая индивидуальных предпринимателей, голов</t>
  </si>
  <si>
    <t>Количество хозяйств начинающих   фермеров,осуществивших проекты создания и развития свих хозяйств с помощью гос поддержки, ед.</t>
  </si>
  <si>
    <t xml:space="preserve">Площадь земельных участков, оформленных в соб-сть К(Ф)Х, га </t>
  </si>
  <si>
    <t>Валовый сбор овощей открытого грунта в сельхозорганизациях, КФХ, тонн</t>
  </si>
  <si>
    <t>Производство молока в хозяйствах всех категорий, тонн</t>
  </si>
  <si>
    <t>Товарность молока сельскохозяйственных организациях, крестьянских (фермерских) хозяйствах, включая индивидуальных предпринимателей,%</t>
  </si>
  <si>
    <t>Сохранность племенного маточного поголовья сельскохозяйственных животных к уровню предыдущего года,%</t>
  </si>
  <si>
    <t>Реализация племенного молодняка крупного рогатого скота молочных пород на 100 голов маток,гол</t>
  </si>
  <si>
    <t>Удельный вес племенных коров молочного направления в общем поголовье молочных коров,%</t>
  </si>
  <si>
    <t>уровень обеспечения сельскохозяйственных организаций квалифицированными специалистами, %</t>
  </si>
  <si>
    <t>количество специалистов, прошедших профессиональную подготовку, переподготовку и повышение квалификации по аграрным направлениям,%</t>
  </si>
  <si>
    <t>доля молодых специалистов, в общей численности квалифицированных специалистов сельскохозяйственных организаций,%</t>
  </si>
  <si>
    <t>Объем инвестиций в основной капитал, тыс.руб.</t>
  </si>
  <si>
    <t>Объем инвестиций в ос­новной капитал (за исключением бюджетных средств)в расчете на 1 чел., руб.</t>
  </si>
  <si>
    <t>Прибыль прибыльных организаций,тыс.руб</t>
  </si>
  <si>
    <t>Прибыль прибыльных организаций по виду деятельности "сельское хозяйство, охота и лесное хозяйство",тыс.руб.</t>
  </si>
  <si>
    <t>Производительность труда в обрабатывающих производствах, тыс.руб.</t>
  </si>
  <si>
    <t>Доля налоговых и неналоговых доходов местного бюджета в общем объеме собственных доходов, %</t>
  </si>
  <si>
    <t>Объем отгруженных товаров собственного производства, выполненных работ и услуг собственными силами (по крупным и средним предприятиям), тыс.руб.</t>
  </si>
  <si>
    <t>Среднемесячная заработная плата крупных и средних предприятий и некоммерческих организаций, руб.</t>
  </si>
  <si>
    <t>Производство зерна (в первоначально оприходованном весе), тонн</t>
  </si>
  <si>
    <t>Урожайность зерновых культур, ц/га</t>
  </si>
  <si>
    <t>Производство  сахарной свеклы,тонн</t>
  </si>
  <si>
    <t>Объем реализованной продукции растениеводства сельхозпредприятиями,тыс.руб.</t>
  </si>
  <si>
    <t>Производство скота и птицы в сельскохозяйственных организациях и крестьянских(фермерских) хозяйствах, тонн</t>
  </si>
  <si>
    <t>Производство молока в сельскохозяйственных организациях и крестьянских(фермерских) хозяйствах,тонн.</t>
  </si>
  <si>
    <t>Надой на одну корову, кг.</t>
  </si>
  <si>
    <t>Объем реализованной продукции животноводства сельхозпредприятиями, тыс. руб.</t>
  </si>
  <si>
    <t>Среднемесячная заработная плата, руб.</t>
  </si>
  <si>
    <t>Общая площадь жилых помещений, приходящаяся в среднем на одного жителя, кв.м.</t>
  </si>
  <si>
    <t>Ввод в действие жилых домов с учетом индивидуального строительства, кв. м.</t>
  </si>
  <si>
    <t>Удовлетворенность  населения качеством транспортного обслуживания, %</t>
  </si>
  <si>
    <t>Удовлетворенность  населения качеством автомобильных дорог, %</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</si>
  <si>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долрог общего пользования местного значения,%</t>
  </si>
  <si>
    <t>Удовлетворенность населения организацией  теплоснабжения,%</t>
  </si>
  <si>
    <t>Удовлетворенность населения организацией  водоснабжения и водоотведения,%</t>
  </si>
  <si>
    <t>Удовлетворенность населения организацией  электроснабжения,%</t>
  </si>
  <si>
    <t>Удельный вес жилой площади многоквартирных домов, оборудованной водопроводом,%</t>
  </si>
  <si>
    <t>Удельный вес жилой площади многоквартирных домов, оборудованной водоотведением (канализацией),%</t>
  </si>
  <si>
    <t xml:space="preserve">Доля протяженности водопроводных сетей нуждающихся в замене, в общей протяженности водопроводных сетей,% </t>
  </si>
  <si>
    <t>Доля протяженности  канализационных сетей нуждающихся в замене, в общей протяженности  канализационных сетей,%</t>
  </si>
  <si>
    <t>Уровень собираемости платежей за жилищно-коммунальные услуги,%</t>
  </si>
  <si>
    <t>Количество воздушных линий , требующих ремонта,ед.</t>
  </si>
  <si>
    <t>Количество трансформаторных подстанций, требующих ремонта,ед.</t>
  </si>
  <si>
    <t>Число субъектов малого и среднего предпринимательства в расчете на 10 тыс. человек населения, ед.</t>
  </si>
  <si>
    <t>Количество дополнительно введенных субъектами малого и среднего бизнеса рабочих мест, ед.</t>
  </si>
  <si>
    <t>Темп роста оборота розничной торговли к соответствующему периоду прошлого года,%</t>
  </si>
  <si>
    <t>Объем оборота розничной торговли во всех  каналах реализации на душу населения, руб.</t>
  </si>
  <si>
    <t>Удельный вес улиц, обеспеченных  уличным  освещением,%</t>
  </si>
  <si>
    <t>Количество     устроенных детских игровых площадок,ед.</t>
  </si>
  <si>
    <t>Доля площади земельных участков, являющихся объектами налогообложения земельным налогом, в общей площади территории района,%</t>
  </si>
  <si>
    <t>Удовлетворенность населения  деятельностью органов местного самоуправления,%</t>
  </si>
  <si>
    <t>Количество услуг,  предоставляемых на базе МФЦ, ед.</t>
  </si>
  <si>
    <t>Уровень удовлетворенности граждан качеством предоставления муниципальных услуг,%</t>
  </si>
  <si>
    <t>Доля граждан, имеющих доступ к получению муниципальных услуг по принципу "одного окна" по месту пребывания, в том числе в многофункциональных центрах,%</t>
  </si>
  <si>
    <t>Доля граждан, использующих механизм получения муниципальных услуг в электронной форме,%</t>
  </si>
  <si>
    <t>Доля граждан, зарегистрированных в Единой системе идентификации и аутентификации (ЕСИА),%</t>
  </si>
  <si>
    <t>Объем оборота розничной торговли во всех  каналах реализации, тыс. руб.</t>
  </si>
  <si>
    <t>Ожидаемая продолжительность жизни при рождении, лет</t>
  </si>
  <si>
    <t>Смертность населения  трудоспособного  возраста на 100 тыс.насел., ед.</t>
  </si>
  <si>
    <t>Численность населения на начало года, чел.</t>
  </si>
  <si>
    <t>Численность родившихся,чел.</t>
  </si>
  <si>
    <t>Естественная убыль (прирост) населения, чел.</t>
  </si>
  <si>
    <t xml:space="preserve">Миграционная убыль(прирост), чел. </t>
  </si>
  <si>
    <t>Среднегодовая численность постоянного населения,чел.</t>
  </si>
  <si>
    <t>Доля детей в возрасте 1-7 лет,получающих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1-7 лет,%</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</si>
  <si>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</si>
  <si>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</si>
  <si>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</si>
  <si>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выпускников муниципальных общеобразовательных учреждений, не получивших аттестат о среднем(полном) образовании, в общей численности выпускников муниципальных общеобразовательных учреждений,%</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</si>
  <si>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</si>
  <si>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Доля транспортных средств, используемых для организации школьных перевозок, оснащенных системами ГЛОНАСС и тахографами,%</t>
  </si>
  <si>
    <t>Среднемесячная заработная плата учителей муниципальных общеобразовательных учреждений, руб.</t>
  </si>
  <si>
    <t>Среднемесячная заработная плата  муниципальных общеобразовательных учреждений,руб.</t>
  </si>
  <si>
    <t xml:space="preserve">Среднемесячная заработная плата работников муниципальных дошкольных образовательных учреждений, руб. </t>
  </si>
  <si>
    <t>Доля  детей первой и второй групп здоровья в общей численности обучающихся в  муниципальных общеобразовательных учреждений,%</t>
  </si>
  <si>
    <t>Обеспеченность врачами на 10 тыс. населения, ед.</t>
  </si>
  <si>
    <t>Обеспеченность    средним медицинским персоналом на 10 тыс.населения, ед.</t>
  </si>
  <si>
    <t>Численность инвалидов, трудоустроенных на оборудованные (оснащенные) для них рабочие места, человек</t>
  </si>
  <si>
    <t>Фонд оплаты труда, тыс. руб.</t>
  </si>
  <si>
    <t>Уровень регистрируемой  безработицы (на конец года), %</t>
  </si>
  <si>
    <t>Количество созданных рабочих мест,ед.</t>
  </si>
  <si>
    <t>Количество прибывших и поставленных на учет участников целевой Программы Республики Мордовия "Оказание содействия добровольному переселению в Республику Мордовия соотечественников, проживающих за рубежом, на 2013-2015 годы" и членов их семей, чел.</t>
  </si>
  <si>
    <t>Доля молодежи, участвующей в мероприятиях гражданско-патриотической направленности, в общем количестве молодежи муниципального образования, чел.</t>
  </si>
  <si>
    <t>Число обучающихся в государственных учреждениях культуры дополнительного образования детей, реализующих программы художественного и музейного образования, чел.</t>
  </si>
  <si>
    <t>Среднемесячная заработная плата работников муниципальных учреждений культуры и искусства, руб.</t>
  </si>
  <si>
    <t>Доля  населения, систематически    занимающегося физкультурой и спортом,%</t>
  </si>
  <si>
    <t>Количество    организованных мест массового отдыха населения, ед.</t>
  </si>
  <si>
    <t>Количество  гидротехнических сооружений с неудовлетворительным и опасным уровнем безопасности, приведенных в безопасное состояние за отчетный год, ед.</t>
  </si>
  <si>
    <t>Уровень удовлетворенности населения качеством предоставления государственных и муниципальных услуг,  не менее %</t>
  </si>
  <si>
    <t>Отношение объема муниципального долга Ичалковского муниципального района (без учета бюджетных кредитов) к доходам Ичалковского муниципального района  без учета объема безвозмездных поступлений,  не выше%</t>
  </si>
  <si>
    <t>Уровень просроченной кредиторской задолженности районного  бюджета Ичалковского муниципального района , не более %</t>
  </si>
  <si>
    <t xml:space="preserve">Отношение объема проверенных средств к фактически произведенным
расходам консолидированного бюджета Ичалковского муниципального района  в отчетном году, не менее %
</t>
  </si>
  <si>
    <t>Отклонение исполнения районного бюджета Ичалковского муниципального района по доходам к утвержденному уровню, не более %</t>
  </si>
  <si>
    <t>Отклонение исполнения районного бюджета Ичалковского муниципального района по расходам к утвержденному уровню,  не более %</t>
  </si>
  <si>
    <t>11,1</t>
  </si>
  <si>
    <t>85,8</t>
  </si>
  <si>
    <t>28,7</t>
  </si>
  <si>
    <t>83,5</t>
  </si>
  <si>
    <t>№ п/п</t>
  </si>
  <si>
    <t>Целевые показатели</t>
  </si>
  <si>
    <t>Ответственные исполнители              (Ф.И.О.  телефон)</t>
  </si>
  <si>
    <t>Источники финансирования</t>
  </si>
  <si>
    <t>% исполнения к плану</t>
  </si>
  <si>
    <t>план</t>
  </si>
  <si>
    <t>всего:</t>
  </si>
  <si>
    <t>Федеральный бюджет</t>
  </si>
  <si>
    <t>бюджет автономного округа</t>
  </si>
  <si>
    <t>бюджет муниципального образования</t>
  </si>
  <si>
    <t>Привлеченные средства</t>
  </si>
  <si>
    <t>в т.ч.     КАПы</t>
  </si>
  <si>
    <t xml:space="preserve">Наименование  муниципальной  программы </t>
  </si>
  <si>
    <t>Наименование мероприятий программы</t>
  </si>
  <si>
    <t>план на 2014 год</t>
  </si>
  <si>
    <t>на 01.01.2014</t>
  </si>
  <si>
    <t>Кассовое исполнение</t>
  </si>
  <si>
    <t xml:space="preserve">Причины отклонения </t>
  </si>
  <si>
    <t>Остаток 2013 года</t>
  </si>
  <si>
    <t>= гр.7/гр.6*100</t>
  </si>
  <si>
    <t>% финансирования к плану</t>
  </si>
  <si>
    <t>= гр.8/гр.7*100</t>
  </si>
  <si>
    <t>= гр.8/гр.6*100</t>
  </si>
  <si>
    <t>Исполнение 
(% исполнения к плану)</t>
  </si>
  <si>
    <t>Приложение №2</t>
  </si>
  <si>
    <t>Нефтеюганского района</t>
  </si>
  <si>
    <t>от "_____"____________2014 №________</t>
  </si>
  <si>
    <t>Главный бухгалтер</t>
  </si>
  <si>
    <t>Руководитель</t>
  </si>
  <si>
    <t>Исполнитель</t>
  </si>
  <si>
    <t>№ телефона</t>
  </si>
  <si>
    <t>% исполнения к  лимиту финансированию</t>
  </si>
  <si>
    <t>Отчет о ходе реализации  муниципальных программ  и ведомственных  целевых программ   Нефтеюганского района.</t>
  </si>
  <si>
    <t>Результаты реализации,  причины отклонения, проблемные вопросы (по каждому мероприятию)</t>
  </si>
  <si>
    <t>Лимит финансирования</t>
  </si>
  <si>
    <t xml:space="preserve">к письму  администрации </t>
  </si>
  <si>
    <t xml:space="preserve">Наименование муниципальной  программы </t>
  </si>
  <si>
    <t>Число выполненных основных мероприятий, единиц</t>
  </si>
  <si>
    <t>Степень реализации основных мероприятий, %</t>
  </si>
  <si>
    <t>4=3/2*100%</t>
  </si>
  <si>
    <t>Оценка использования финансовых средств</t>
  </si>
  <si>
    <t>8=7/6*100%</t>
  </si>
  <si>
    <t>Степень соответствия запланированному уровню затрат, %</t>
  </si>
  <si>
    <t>Оценка эффективности использования средств, %</t>
  </si>
  <si>
    <t>9=4/8*100%</t>
  </si>
  <si>
    <t>Информация по целевым индикаторам муниципальной программы</t>
  </si>
  <si>
    <t>Степень достижения целевого значений, %</t>
  </si>
  <si>
    <t>13=12/11*100%</t>
  </si>
  <si>
    <t>Уровень эффективности реализации программы</t>
  </si>
  <si>
    <t>Наименование показателя,             единица измерения</t>
  </si>
  <si>
    <t>Итого общая степень достижения целей программы</t>
  </si>
  <si>
    <t>Вывод об эффективности реализации муниципальной программы                                                                                                                                                                            (более 100% - высокоэффективная;                                                                                                                                                                                                                                   от 80 до 100% - эффективная;                                                                                                                                                                                                                                           от 50 до 79% - удовлетворительный уровень эффективности;                                                                                                                                                                                         менее 50 % - неэффективная)</t>
  </si>
  <si>
    <t>респуб-кий бюджет</t>
  </si>
  <si>
    <t>федеральный бюджет</t>
  </si>
  <si>
    <t xml:space="preserve">местный бюджет </t>
  </si>
  <si>
    <t>внебюджетные средства</t>
  </si>
  <si>
    <t>-</t>
  </si>
  <si>
    <t>Муниципальная программа комплексного социально– экономического развития Ичалковского муниципального района Республики Мордовия на 2015-2019 гг.</t>
  </si>
  <si>
    <t>Муниципальная целевая программа «Устойчивое развитие сельских территорий Ичалковского муниципального района Республики Мордовия на 2014-2017 годы и на период до 2020 года»</t>
  </si>
  <si>
    <t>Муниципальная  программа «Доступная среда»  Ичалковского муниципального района Республики Мордовия на 2015-2019 годы</t>
  </si>
  <si>
    <t xml:space="preserve">Муниципальная  программа «Развитие автомобильных дорог местного значения и улично-дорожной сети на территории  Ичалковского муниципального района Республики Мордовия  на 2015-2019 годы»  </t>
  </si>
  <si>
    <t>Муниципальная  программа  Ичалковского муниципального района «Жилище» на 2015-2019 годы</t>
  </si>
  <si>
    <t>Муниципальная программа «Гармонизация межнациональных и межконфессиональных отношений в Ичалковском муниципальном районе Республики Мордовия на 2014-2020 годы»</t>
  </si>
  <si>
    <t xml:space="preserve">Муниципальная программа развития сельского хозяйства и регулирования рынков сельскохозяйственной продукции, сырья и продовольствия на 2013-2020 годы по Ичалковскому муниципальному району Республики Мордовия </t>
  </si>
  <si>
    <t>Муниципальная программа "Профилактика терроризма и экстремизма на территории Ичалковского муниципального района на 2015-2018 годы"</t>
  </si>
  <si>
    <t>Муниципальная программа "Развитие муииципальной службы в Ичалковском муниципальном районе на 2015-2018 годы"</t>
  </si>
  <si>
    <t>Количество муниципальных служащих, направленных на профессиональную переподготовку и повышение квалификации (не менее), чел.</t>
  </si>
  <si>
    <t>Количество муниципальных служащих, принявших участие в семинарах, тренингах и других формах краткосрочного профессионального обучения (не менее),чел.</t>
  </si>
  <si>
    <t>Доля вакантных должностей муниципальной службы, замещаемых на конкурсной основе (не менее),%</t>
  </si>
  <si>
    <t>Доля муниципальных служащих в возрасте до 30 лет, имеющих стаж муниципальной службы более трех лет (не менее),%</t>
  </si>
  <si>
    <t>Доля вакантных должностей муниципальной службы, замещаемых на основе назначения из кадрового резерва на муниципальной службе (не менее),%</t>
  </si>
  <si>
    <t>Динамика (снижение) нарушений на муниципальной службе, в том числе коррупционной направленности,%</t>
  </si>
  <si>
    <t>Доля граждан, которые удовлетворены деятельностью органов местного самоуправления (не менее),%</t>
  </si>
  <si>
    <t>Доля граждан, которые удовлетворены качеством муниципальных услуг (не менее),%</t>
  </si>
  <si>
    <t>Количество семей получивших субсидии на жилье, ед.</t>
  </si>
  <si>
    <t>Малые предприятия, ед.</t>
  </si>
  <si>
    <t>Микропредприятия,ед.</t>
  </si>
  <si>
    <t>Средние предприятия,ед.</t>
  </si>
  <si>
    <t>Индивидуальные предпри-ниматели   и крестьянские (фермерские) хозяйства,ед.</t>
  </si>
  <si>
    <t>Число субъектов малого и среднего предпринима-тельства,ед. на 10 тыс. человек населения</t>
  </si>
  <si>
    <t xml:space="preserve">Доля бюджетных расходов районного бюджета Ичалковского муниципального района, формируемых в рамках муниципальных программ,
в общем объеме расходов районного бюджета Ичалковского муниципального района  в отчетном финансовом году, %
</t>
  </si>
  <si>
    <t>Объем просроченной кредиторской задолженности по выплате заработной платы за счет средств консолидированного бюджета Ичалковского муниципального района, тыс. руб.</t>
  </si>
  <si>
    <t>Собираемость налогов и сборов, %</t>
  </si>
  <si>
    <t>Просроченная задолженность по муниципальным долговым обязательствам Ичалковского муниципального района , тыс. руб.</t>
  </si>
  <si>
    <t>Численность сельского населения, тыс. чел.</t>
  </si>
  <si>
    <t>Численность сельского населения в трудоспособном возрасте, тыс. чел.</t>
  </si>
  <si>
    <t>Коэффициент рождаемости сельского населения (число родившихся на 100 сельских жителей)</t>
  </si>
  <si>
    <t>Коэффициент смертности сельского населения (число умерших на 100 сельских жителей)</t>
  </si>
  <si>
    <t>Количество сельских семей, признанных нуждающимися в улучшении жилищных условий  (на конец года) – всего, ед.</t>
  </si>
  <si>
    <t>в том числе молодых семей и молодых специалистов, ед.</t>
  </si>
  <si>
    <t>Численность учащихся в первую смену в  сельских общеобразовательных учреждениях, чел.</t>
  </si>
  <si>
    <t>Численность учащихся в сельских общеобразовательных учреждениях, чел.</t>
  </si>
  <si>
    <t>Наличие ФАПов в сельских поселениях,ед.</t>
  </si>
  <si>
    <t>Ввод в действие ФАПов в сельских поселениях,ед.</t>
  </si>
  <si>
    <t>Уровень газификации жилищного фонда сельских поселений Муниципального района, %</t>
  </si>
  <si>
    <t>Количество созданных рабочих мест, ед.</t>
  </si>
  <si>
    <t>Доля рабочих мест сотрудников органов местного самоуправления района, включенных в систему электронного документооборота, %</t>
  </si>
  <si>
    <t>Экономия электрической энергии в натуральном выражении, тыс. кВтч</t>
  </si>
  <si>
    <t>Экономия электрической энергии в стоимостном выражении, тыс. руб.</t>
  </si>
  <si>
    <t>Экономия тепловой энергии в натуральном выражении, Гкал</t>
  </si>
  <si>
    <t>Экономия тепловой энергии в стоимостном выражении, тыс. руб.</t>
  </si>
  <si>
    <t>Экономия воды в натуральном выражении, тыс.м3</t>
  </si>
  <si>
    <t>Экономия воды в стоимостном выражении, тыс. руб.</t>
  </si>
  <si>
    <t>Экономия природного газа в натуральном выражении, тыс. м3</t>
  </si>
  <si>
    <t>Экономия природного газа в стоимостном выражении, тыс. руб.</t>
  </si>
  <si>
    <t>Эффективная</t>
  </si>
  <si>
    <t>Высокоэффективная</t>
  </si>
  <si>
    <t>в том числе для молодых семей и молодых специалистов, тыс. м2</t>
  </si>
  <si>
    <t>Ввод (приобретение) жилья для граждан, проживающих в сельских поселениях - всего, тыс. м2</t>
  </si>
  <si>
    <t>Количество сельских семей, улучшивших жилищные условия - всего, ед.</t>
  </si>
  <si>
    <t>Количество зарегистрированных пожаров,ед.</t>
  </si>
  <si>
    <t>Количество погибших людей, чел.</t>
  </si>
  <si>
    <t>Количество населения, получившего травмы, чел.</t>
  </si>
  <si>
    <t>Экономический ущерб, млн. руб.</t>
  </si>
  <si>
    <t>14= общая степень  достижения цели*9столбец/100%</t>
  </si>
  <si>
    <t>Количество зарегистрированных преступлений, ед.</t>
  </si>
  <si>
    <t>Количество тяжких и особо тяжких преступлений, ед.</t>
  </si>
  <si>
    <t>Количество преступлений, совершенных на улицах и в общественных местах, ед.</t>
  </si>
  <si>
    <t>Количество преступлений, совершенных несовершеннолетними, ед.</t>
  </si>
  <si>
    <t>Количество преступлений, совершенных ранее судимыми лицами, ед.</t>
  </si>
  <si>
    <t>Доля рабочих мест сотрудников органов местного самоуправления района, подключенных к региональному фрагменту единой информационной системы мониторинга социально-экономического развития субъектов Российской Федерации (Республика Мордовия), %</t>
  </si>
  <si>
    <t>Доля населения, удовлетворенного доступностью, качеством и сроками предоставления муниципальных электронных услуг, % населения 16 лет и старше, использующего сеть Интернет для взаимодействия с органами управления</t>
  </si>
  <si>
    <t>Доля сотрудников органов местного самоуправления района, использующих технологии электронной цифровой подписи,%</t>
  </si>
  <si>
    <t>Муниципальная программа "Развитие физической культуры в Ичалковском муниципальном районе на 2016-2020 годы"</t>
  </si>
  <si>
    <t xml:space="preserve">% численности занимающейся в секциях и группах по видам спорта, клубах и группах физкультурно-оздоровительной направленности к общей численности населения Ичалковского муниципального района </t>
  </si>
  <si>
    <t>Количество спортивно-массовых мероприятий и туристских мероприятий, ед.</t>
  </si>
  <si>
    <t>Количество участников спортивно-массовых и туристских мероприятий, чел.</t>
  </si>
  <si>
    <t>Количество  ДЮСШ, ед.</t>
  </si>
  <si>
    <t>Количество занимающихся в ДЮСШ,   чел.</t>
  </si>
  <si>
    <t xml:space="preserve">Количество штатных физкультурных работников, чел., - всего
</t>
  </si>
  <si>
    <t xml:space="preserve">в том числе 
доля имеющих профильное образование, %
</t>
  </si>
  <si>
    <t>Количество основных спортивных сооружений и баз, ед.</t>
  </si>
  <si>
    <t>Муниципальная программа "Развитие культуры и туризма в Ичалковском муниципальном районе на 2016-2019 годы"</t>
  </si>
  <si>
    <t>Количество мероприятий, проводимых учреждениями культурно-досугового типа, ед.</t>
  </si>
  <si>
    <t>Количество фестивалей и конкурсов народного творчества, проводимых в районе, ед.</t>
  </si>
  <si>
    <t>Доля специалистов муниципальных учреждений культуры, прошедших профессиональную переподготовку или повышение квалификации, от общего числа работников культуры района, %</t>
  </si>
  <si>
    <t>Количество участия в конкурсах и фестивалях регионального и межрегионального  значения, ед.</t>
  </si>
  <si>
    <t>Увеличение численности участников культурно-досуговых мероприятий,%</t>
  </si>
  <si>
    <t>Удельный вес населения, участвующего в платных культурно-досуговых мероприятиях, проводимых учреждениями культуры,%</t>
  </si>
  <si>
    <t>Уровень удовлетворенности населения качеством предоставления муниципальных услуг в сфере культуры, от общего числа опрошенных,%</t>
  </si>
  <si>
    <t>Доля представленных (во всех формах) зрителю музейных предметов в общем количестве музейных предметов основного фонда,%</t>
  </si>
  <si>
    <t>Число посетителей музея, чел.</t>
  </si>
  <si>
    <t>Количество экскурсий, ед.</t>
  </si>
  <si>
    <t>Реставрация и пополнение музейного фонда, ед.</t>
  </si>
  <si>
    <t>Количество реализуемых образовательных программ ДШИ, ед.</t>
  </si>
  <si>
    <t>Доля учащихся ДШИ, участвующих  в творческих мероприятиях (доля участников от общего числа обучающихся детей), %</t>
  </si>
  <si>
    <t>Доля преподавателей, прошедших повышение квалификации, от общего числа педагогов ДШИ, %</t>
  </si>
  <si>
    <t>Количество книговыдач в Детской библиотеке им. И. П. Кривошеева, шт.</t>
  </si>
  <si>
    <t>Количество проведённых мероприятий в Детской библиотеке им. И. П. Кривошеева, ед.</t>
  </si>
  <si>
    <t>Количество книговыдач в Центральной районной  библиотеке, шт.</t>
  </si>
  <si>
    <t>Количество участников мероприятий в Детской библиотеке им. И. П. Кривошеева, чел.</t>
  </si>
  <si>
    <t>Количество проведённых мероприятий в Центральной районной  библиотеке,ед.</t>
  </si>
  <si>
    <t>Количество участников мероприятий в Центральной районной  библиотеке, чел.</t>
  </si>
  <si>
    <t>Количество библиографических записей,ед.</t>
  </si>
  <si>
    <t>Количество вновь сформированных и апробированных туристических маршрутов, ед.</t>
  </si>
  <si>
    <t>Число публикаций о туризме в Ичалковском муниципальном районе на официальных Интернет-портале и в средствах массовой информации, ед.</t>
  </si>
  <si>
    <t>Муниципальная программа "Переселение граждан из аварийного жилищного фонда в  Ичалковском муниципальном районе на 2016-2019 годы"</t>
  </si>
  <si>
    <t>Муниципальная программа "Реализация молодежной политики и патриотическое воспитание  в  Ичалковском муниципальном районе на 2016-2019 годы"</t>
  </si>
  <si>
    <t>Количество молодых людей, охваченных воспитательными, культурно - досуговыми и спортивными мероприятиями по отношению к общему количеству граждан в Ичалковском муниципальном районе в возрасте до 30 лет,%</t>
  </si>
  <si>
    <t>Количество вовлеченных молодых людей в предпринимательскую деятельность, субъектов малого предпринимательства, созданных молодыми людьми, %</t>
  </si>
  <si>
    <t>Количество молодых семей,  вовлеченных в реализацию молодежной политики района,%</t>
  </si>
  <si>
    <t>Количество патриотических клубов, организаций и объединений, центров, в том числе детских и молодежных,%</t>
  </si>
  <si>
    <t>Рост числа инициативной и творческой молодежи,%</t>
  </si>
  <si>
    <t>Муниципальная программа "Развитие образования в Ичалковском муниципальном районе Республики Мордовия на 2016-2020 годы"</t>
  </si>
  <si>
    <t>Доля выпускников 9-х классов, подтвердивших годовые отметки на государственной (итоговой) аттестации по математике и русскому языку,%</t>
  </si>
  <si>
    <t>Удельный вес лиц, сдавших единый государственный экзамен от числа выпускников участвовавших в нем,%</t>
  </si>
  <si>
    <t>Доля учащихся, не получивших аттестаты о среднем (полном) общем образовании,%</t>
  </si>
  <si>
    <t>Доля учащихся, реализующих индивидуальные учебные планы в 10-11 классах,%</t>
  </si>
  <si>
    <t>Удельный вес количества обучающихся, охваченных разного вида занятостью и отдыхом в оздоровительных лагерях в каникулярное время,%</t>
  </si>
  <si>
    <t>Доля учащихся, занятых дополнительным образованием,%</t>
  </si>
  <si>
    <t>Доля обучающихся, систематически занимающихся физической культурой и спортом в общей численности обучающихся,%</t>
  </si>
  <si>
    <t>Количество учащихся, принявших участие в республиканском этапе предметных олимпиад, чел.</t>
  </si>
  <si>
    <t>Доля учащихся, участвующих в республиканских, региональных спортивно-массовых мероприятиях,%</t>
  </si>
  <si>
    <t>Количество педагогических и управленческих кадров общеобразовательных учреждений, прошедших повышение квалификации для работы в соответствии с федеральными государственными образовательными стандартами, чел.</t>
  </si>
  <si>
    <t>Количество учащихся, участвующих в Всероссийских конкурсах и олимпиадах,чел.</t>
  </si>
  <si>
    <t>Удельный вес участников профессиональных конкурсов педагогов от общего числа педагогических работников, %</t>
  </si>
  <si>
    <t>Доля молодых педагогов от общего числа педагогических работников(до 35 лет), чел.</t>
  </si>
  <si>
    <t>Количество детей-инвалидов, получающих общее образование на дому с использованием дистанционных образовательных технологий, от общей численности детей-инвалидов, которым это показано, чел.</t>
  </si>
  <si>
    <t>Доля детей старшего дошкольного возраста от 5 до 7-ми лет, осваивающих программы дошкольного образования, от общей численности детей данного возраста,%</t>
  </si>
  <si>
    <t>Доля обучающихся, которым созданы современные условия для занятий физкультурой, в том числе обеспечена возможность пользоваться современно оборудованными спортзалами и спортплощадками, %</t>
  </si>
  <si>
    <t>Удельный вес учащихся, которым предоставлена возможность пользоваться современными столовыми, в том числе получать качественное горячее питание,%</t>
  </si>
  <si>
    <t>Доля учреждений имеющих доступ к сети Интернет, %</t>
  </si>
  <si>
    <t>Удельный вес количества педагогических кадров, прошедших повышение квалификации в сфере ИКТ за последние три года,%</t>
  </si>
  <si>
    <t>Среднее количество учащихся на один персональный компьютер в образовательных учреждениях,%</t>
  </si>
  <si>
    <t>Доля детей, охваченных образовательными программами дополнительного образования детей в организациях спортивной направленности, в общей численности детей и молодежи в возрасте 5-18 лет,%</t>
  </si>
  <si>
    <t>Доля детей, ставших победителями и призерами республиканских, всероссийских, международных мероприятий (от общего контингента обучающихся),%</t>
  </si>
  <si>
    <t>Улучшение материально-технической базы  учреждений дополнительного образования,%</t>
  </si>
  <si>
    <t>Число посетителей муниципальных библиотек, тыс. чел.</t>
  </si>
  <si>
    <t>Муниципальная  программа «Развитие информационных технологий и формирование информационного общества в Ичалковском муниципальном районе  на 2016-2019 гг.»</t>
  </si>
  <si>
    <t>Муниципальная программа «Энергосбережение  в Ичалковском муниципальном районе на 2016-  2019 гг.»</t>
  </si>
  <si>
    <t>Поступление единого нало-га на вмененный доход в  бюджет  от деятельности субъектов предпринимательства, тыс. руб.</t>
  </si>
  <si>
    <t>Муниципальная программа "Профилактика, противодействие незаконному обороту наркотических и психотропных веществ, а также оказание необходимой психологической помощи лицам страдающим наркозависимостью на 2017-2020 годы"</t>
  </si>
  <si>
    <t>Увеличение цены реализации имущества к первоначальной цене, %</t>
  </si>
  <si>
    <t>Сокращение бюджетных расходов, тыс. руб.</t>
  </si>
  <si>
    <t>Отсутствие увеличения численности муниципальных служащих по отношению к отчетному году, ед.</t>
  </si>
  <si>
    <t>Доля бюджетных расходов муниципального бюджета, формируемых в рамках муниципальных программ, в общем объеме расходов муниципального бюджета,%</t>
  </si>
  <si>
    <t>Сокращение дебиторской задолженности, тыс. руб.</t>
  </si>
  <si>
    <t>Снижение просроченной  кредиторской задолженности, %</t>
  </si>
  <si>
    <t>Доля просроченной кредиторской задолженности в расходах бюджета Ичалковского муниципального района, %</t>
  </si>
  <si>
    <t>Объем дополнительных расходов на обслуживание муниципального долга, тыс. руб.</t>
  </si>
  <si>
    <t>Объем муниципального долга без учета задолженности по бюджетным кредитам и муниципальным гарантиям по отношению к общему годовому объему доходов бюджета Ичалковского муниципального района без учета утвержденного объема безвозмездных поступлений, %</t>
  </si>
  <si>
    <t>Объем дефицита бюджета муниципального образования, %</t>
  </si>
  <si>
    <t>Просроченная задолженность, тыс. руб.</t>
  </si>
  <si>
    <t>Количество вновь выданных муниципальных гарантий, шт.</t>
  </si>
  <si>
    <t>Объем новых расходных обязательств, увеличения действующих расходных обязательств, не обеспеченных собственными доходами, тыс. руб.</t>
  </si>
  <si>
    <t>Экономия бюджетных средств от состоявшихся закупок товаров, работ, услуг для обеспечения муниципальных нужд, %</t>
  </si>
  <si>
    <t>Увеличение налоговых доходов консолидированного бюджета Ичалковского муниципального района, тыс. руб.</t>
  </si>
  <si>
    <t>Увеличение неналоговых доходов консолидированного бюджета  Ичалковского муниципального района, тыс. руб.</t>
  </si>
  <si>
    <t>Увеличение безвозмездных поступлений в местные бюджеты от средств самообложения граждан, тыс. руб.</t>
  </si>
  <si>
    <t>Количество детей- сирот и детей, оставшихся без попечения родителей, лиц из их числа, подлежащих обеспечению жилыми помещениями, чел.</t>
  </si>
  <si>
    <t>Количество субъектов малого и среднего предпринимательства, ед. в том числе:</t>
  </si>
  <si>
    <t>Приобретение тракторов</t>
  </si>
  <si>
    <t>Приобретение з/у комбайнов</t>
  </si>
  <si>
    <t xml:space="preserve"> Программа оздоровления муниципальных финансов Ичалковского муниципального района на 2017-2019 годы</t>
  </si>
  <si>
    <t>Сводный годовой отчет об эффективности реализации  муниципальных программ  Ичалковского муниципального района за 2018 год</t>
  </si>
  <si>
    <t>Информация по выполнению основных мероприятий за 2018 год</t>
  </si>
  <si>
    <t>Число основных мероприятий, запланированных к реализации в 2018 г., единиц</t>
  </si>
  <si>
    <t>Объем финансовых средств, запланированный по программе на                                                                                                                                                                                          2018 г., тыс. рублей</t>
  </si>
  <si>
    <t>Фактически освоенный объем финансирования программы за 2018 г., тыс. рублей</t>
  </si>
  <si>
    <t>Целевое значение на 2018 г.</t>
  </si>
  <si>
    <t>Фактическое значение за 2018 г.</t>
  </si>
  <si>
    <t>Муниципальная программа «Профилактика правонарушений на территории Ичалковского муниципального района Республики Мордовия на 2016-2018 годы»</t>
  </si>
  <si>
    <t>Муниципальная программа «Развитие и поддержка субъектов малого и среднего предпринимательства в Ичалковском муниципальном районе на 2018-2020 годы»</t>
  </si>
  <si>
    <t>Муниципальная  программа повышения эффективности управления муниципальными финансами в Ичалковском муниципальном районе Республики Мордовия  на 2015-2022 годы</t>
  </si>
  <si>
    <t>Муниципальная программа "Повышение безопасности жизнедеятельности населения и территорий в Ичалковском муниципальном районе на 2018-2022 годы"</t>
  </si>
  <si>
    <t>Количество выявленных работников, с которыми не заключены трудовые договора, чел</t>
  </si>
  <si>
    <t>Уровень взыскания штрафов,%</t>
  </si>
  <si>
    <t>Прирост числа субъектов малого и среднего предпринимательства в текущем году по сравнению с уровнем предыдущего года, %</t>
  </si>
  <si>
    <t>Непревышение численности безработных граждан, зарегистрированных в органах службы занятости на конец отчетного периода к концу предыдущего года,%</t>
  </si>
  <si>
    <t>Приобретение кормоуборочных комбайнов</t>
  </si>
  <si>
    <t>Строительство (приобретение) жилья для граждан, проживающих в сельских поселениях Ичалковского муниципального района.                             Строительство (приобретение) жилья  в сельских поселениях Ичалковского муниципального района для молодых семей и молодых специалистов. Ремонт водопроводной сети по ул. Первомайская, ул. Советская с. Кемля. Оплата работ по объектам: «Водоснабжение улиц Ленинская, Тельмана, Комсомольская в с. Лада Ичалковского муниципального района Республики Мордовия», «Водоснабжение с. Баево Ичалковского муниципального района с выделением ул. 1 Мая». Оплата изыскательских работ по топографической съемке, услуг по изготовлению технического плана, услуг строительного контроля  по объекту: «Строительство газопровода по улице Кривошеева в с. Ичалки Ичалковского муниципального района Республики Мордовия». Оплата за проведение работ, за выполнение проектных работ, инженерно-геодезических изысканий-топографической съемки на объекте: «Газификация улицы Новая с. Оброчное». Капитальный ремонт  канализационных сетей с. Кемля, из них с  ул. Юбилейная до ул. Ленинская, протяженность 95 метров.Оплата работ по разработке проекта планировки и проекта межевания линейного объекта «Газификация улицы Новая с. Оброчное». Оплата работ и услуг по изготовлению технического плана на объект: «Водоснабжение улиц Ленинская, Тельмана, Комсомольская в селе Лада Ичалковского муниципального района Республики Мордовия». Изготовление технических планов по объектам водоснабжения в с.Кемля. Проектные работы по объекту: «Водоснабжение улиц Лесная, Сосновая, Заводская, переулка Школьный поселка Смольный Ичалковского муниципального района РМ (первый этап строительства)». Проект планировки территории улиц Лесная, Сосновая, Заводская, переулка Школьный поселка Смольный Ичалковского муниципального района РМ.Устройство компенсатора на газопроводе низкого давления Ду-89 на улице Тополей п. Смольный.</t>
  </si>
  <si>
    <t>Содержание автомобильных дорог общего пользования местного значения. Выполнение инженерно-геодезических изысканий по объектам: "Ремонт автомобильных дорог по ул. пл. Советская, пер. Больничный в с. Кемля", "Строительство автомобильной дороги по ул. Кирова в с. Лада" Ичалковского муниципального района РМ". Изготовление технического плана на объекты: «Строительство автомобильной дороги по ул. Красная Звезда и ул. Революционная в с. Ичалки Ичалковского муниципального района Республики Мордовия», «Реконструкция автомобильной дороги по ул. Октябрьская, ул. Кооперативная 1, ул. Кооперативная 2 в с. Ичалки Ичалковского муниципального района». Строительство автодороги по ул. Ленина в с. Гуляево. Ремонт автомобильных дорог по ул. пл. Советская, пер. Больничный в с. Кемля . Строительство трубопереезда через реку Куря в с.Лада.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</si>
  <si>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Обеспечение жильем молодых семей.</t>
  </si>
  <si>
    <t>Автоматизация процессов прлектирования бюджета Ичалковского муниципального района, оплата комплексной услуги связи</t>
  </si>
  <si>
    <t>Участие в софинансировании дополнительного профессионального образования (профессиональной переподготовки и повышения квалификации) муниципальных служащих.                                     Участие в софинансировании проведения обучающих семинаров, тренингов и других форм кратковсрочного профессионального обучения муниципальных служащих.</t>
  </si>
  <si>
    <t xml:space="preserve">Замена ламп накаливания на энергосберегающие лампы                                                                  </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</si>
  <si>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оцифровки.Мероприятия по комплектованию книжных фондов муниципальных общедоступных библиотек и государственных центральных библиотек субъектов РФ. Оплата услуг по проектированию проектно-сметной документации на капитальный ремонт здания МБУ "Центр культуры" Ичалковского муниципального района Республики Мордовия (Республика Мордовия, Ичалковский район, с. Кемля, ул. Советская, д. 41). Укрепление материально- технической базы МБУ "Центр культуры". Участие в фестивалях и конкурсах республиканского и межрегионального, всероссийского уровней.</t>
  </si>
  <si>
    <t xml:space="preserve"> Мероприятия по оценке недвижимости, признанию прав и регулированию отношений по муницпальной собственности. Кадастровые работы по формированию земельных    участков с целью   разграничения государственной собственности на землю. </t>
  </si>
  <si>
    <t>Мониторинг системы нормативной правовой базы, регулирующей сферу малого и среднего предпринимательства. Организация и проведение  праздника "День россий-ского предприниматель-ства". Организация проведения семинаров и прочих мероприятий по вопросам предпримательской деятельности</t>
  </si>
  <si>
    <t>Организация и проведение конкурсов,  проектов по сохранению национальных традиций и религиозных обычаев.</t>
  </si>
  <si>
    <t>Развитие досуговой деятельности в молодежной среде, профилактика асоциальных явлений, гражданско-патриотическое воспитание, развитие и поддержка лидерских и социально-активных позиций</t>
  </si>
  <si>
    <t>Предоставление субсидии добровольной пожарной команде с. Береговые Сыреси на возмещение части затрат.Оказание содействия и информационное обеспечение предприятий, организаций и учреждений на территории Ичалковского муниципального района по вопросам внедрения современных средств противопожарной защиты и пожаротушения. Обеспечение финансовой деятельности муниципального казенного учреждения «Центр по делам гражданской обороны, чрезвычайным ситуациям и вопросам Единой дежурно-диспетчерской службы Ичалковского муниципального района»</t>
  </si>
  <si>
    <t>Ремонтные работы по покрытию полов в здании ФОК. Оплата транспортных услуг по вывозу спортивного покрытия для футбольного поля из г. Москвы для МОБУ «Смольненская ООШ». Выплата премии Главы Республики Мордовия общеобразовательным организациям, внедряющим инновационные образовательные программы, в т. ч. МБОУ "Рождественская СОШ" на приобретение оборудования для кабинета химии. Организация отдыха в каникулярное время. Организация предоставления обучающимся в муниицпальных общеобразовательных организациях из малоимущих семей питания с освобождением от платы его стоимости.Выплата вознаграждения опекунам и попечителям несовершеннолетних граждан, выплате ежемесячного пособия опекуну (попечителю), приемному родителю на содержание ребенка, находящегося под опекой (попечительством), в приемной семье, в Республике Мордовия. Выплата ежемесячного денежного пособия лицам из числа детей-сирот и детей, оставшихся без попечения родителей, обучающимся в государственных общеобразовательных организациях Республики Мордовия. Перевод котельных в автоматический режим работы (диспетчеризация котельных) общеобразовательных и дошкольных образовательных учреждений. Организация и проведение районных открытых соревнований по робототехнике среди учащихся. Финансовое обеспечение деятельности муниципального казенного учреждения «Центр информационно-методического и технического обеспечения муниципальных учреждений Ичалковского муниципального района Республики Мордовия»</t>
  </si>
  <si>
    <t>Организация и проведение официальных физкультурно-оздоровительных и спортивных мероприятий. Участие в Первенстве РМ по футболу среди ветеранов.</t>
  </si>
  <si>
    <t>Установка системы видеонаблюдения в восьми образовательных учреждениях. Реализация мероприятий по противодействию терроризму и экстремизму, защита жизни граждан, проживающих на территории Ичалковского муниципального района.</t>
  </si>
  <si>
    <t xml:space="preserve">Организация системы профилактики наркомании в Ичалковского муниципальном районе;
Организация информационно-пропагандистского обеспечения профилактики наркомании в поселении;
Совершенствование нормативно- правовой базы в сфере незаконного оборота наркотиков;
Оптимизация работы по профилактике распространения и употребления наркотических и психотропных веществ;создание системы стимулов, среди населения жизни без наркотиков.
</t>
  </si>
  <si>
    <t>Объем производства валовой продукции сельского хозяйства в хозяйствах всех категорий в 2018 году составил 2947 млн.рублей, индекс производства – 96,8% к уровню 2017 г., в том числе в растениеводстве – 79,3%, животноводстве – 108,4 %. Производство зерна в 2018 году составило 66,3тыс. тонн. Целевой индикатор на 2018 г. – 86,1 тонн, выполнение составило 77 процентов. Мероприятие не выполнено вследствие  засухи, из-за которой погибли зерновые на площади свыше 1,3 тыс га зерновых и уменьшилась урожайность. Валовой сбор сахарной свеклы в 2018 году составил145,6 тыс. тонн, целевой индикатор Муниципальной программы 235 тыс. тонн. Мероприятие не выполнено в связи с тем, что на недобор урожая значительное влияние оказала засуха, что повлекло гибель 22 % посевов сахарной свеклы. В 2018 году производство скота и птицы на убой в живом весе во всех категориях хозяйств Ичалковского муниципального района  составило 8145 тонн, что на 3,9 %, или на 0,3 тыс. тонн больше уровня 2017 г. В сельскохозяйственных организациях произведено мяса на 4,6 % больше уровня 2017 года. В 2018 г.  заявок на создание кфх и строительство семейных животноводческих ферм не поступало.   Производство молока за 2018 год составило 44,1 тыс. тонн, в том числе в общественном секторе – 39,3 тыс. тонн, рост – на 12,9%. Товарность молока в сельскохозяйственных организациях, крестьянских (фермерских) хозяйствах, включая индивидуальных предпринимателей, при плановом показателе на 2018 год 91,5 процентов, составила 92,3 процента. Количество скотомест на строящихся, модернизируемых и введенных в эксплуатацию животноводческих комплексах молочного направления (молочных фермах). В 2018 году введено 290 скотомест в животноводческих комплексах молочного направления. - сохранность племенного маточного поголовья сельскохозяйственных животных к уровню предыдущего года составила 112 %; - реализация племенного молодняка крс молочных пород на 100 голов маток составила 10 голов; - удельный вес племенных коров молочного направления составил 53,3% в общем поголовье молочных коров при плановом показателе 35.  Уровень обеспечения сельскохозяйственных организаций квалифицированными специалистами составил 89,5 % при плановом показателе 83. Количество специалистов, прошедших профессиональную подготовку, переподготовку - 26 человека. Доля молодых специалистов в общей численности квалифицированных специалистов превысила плановую в 3,2 раза и составила 20,9%.</t>
  </si>
  <si>
    <t>Количество скотомест на строящихся, модернизируемых и введенных в эксплуатацию животноводческих комплексах молочного направления (молочных фермах)</t>
  </si>
  <si>
    <t>Удовлетворительный уровень эффективности</t>
  </si>
  <si>
    <t>Неэффективная</t>
  </si>
  <si>
    <t>Приобретение МФУ, сканера, шредера, антивирусной защиты для ЭВМ</t>
  </si>
  <si>
    <t>Установка входных двухстворчатых дверей в Смольненском СДК</t>
  </si>
  <si>
    <t xml:space="preserve">Приобретение и установка системы видеонаблюдения в "ПАРКЕ-СКВЕРЕ" с.Кемля на сумму 48,0 тыс.руб,,в том числе: 38,0 тыс.руб - приобретение видеокамеры и видеорегистратора,10,0 тыс.руб. - монтаж (установка) оборудования; 2,0 тыс.руб. - участие в мероприятие с несовершеннолетними, состоящими на учетах в КДН и ЗП ("Старты надежд").Всего запланировано и освоено в рамках реализации указанных мероприятий 50, тыс.руб. В течении года проведено 4 заседания Межведомственной комиссии по профилактике правонарушений, где были рассморены вопросы согласно плану работы комиссии. Проведено заслушивание докладов о крименногенной обстановки на территории района и работе правоохранительных органов.Участковые уполномоченные полиции выступили с отчетом на обслуживаемых административных участках. В сентябре 2018 г. была создана добровольная народная дружина, утвержден ее устав.Народные дружинники совместно с участковыми уполномоченными,сотрудником ПДН проводят проверки мест сбора и отдыха молодежи, участвуют совместно с сотрудниками ГИБДД в рейдах по обеспечению безопасности движения на дорогах района. Общественный порядок  при проведении массовых мероприятий обеспечивался сотрудниками ММО МВД России "Ичалковский", а также членами общественного объединения правоохранительной направленности Ичалковского МР, ДНД. Врачи различных специальностей ГБУЗ РМ "Ичалковская ЦРБ" принимают участие в родительских собраниях, беседах, читают лекции  о формировании устойчивых стереотипов здорового образа жизни.Информация о вреде злоупотребления алкоголем, наркотиками и психоактивными веществами, курением, о ВИЧ-инфекции изложена в форме санитарных бюллетеней, брошюр, оформлены уголки здоровья, стенды в школах, СУЗах и ФАПах, опубликованы статьи в районной газете «Земля и люди». В сентябре 2018 г. была проведен зональная республиканская Спартакиада «Старты надежд» среди несовершеннолетних, находящихся в социально-опасном положении и проживающих в семьях, находящихся в социально-опасном положении на территории Ичалковского муниципального района в ФОКе им. М.Т. Шубиной. Комиссией по делам несовершеннолетних и защите их прав Ичалковского муниципального района Республики Мордовия совместно с представителями системы профилактики правонарушений выявляются и обследуются семьи, находящиеся в социально опасном положении, а также дети, находящиеся в трудной жизненной ситуации. В ноябре прошли Дни правовой помощи в школах и СУЗах района, где представителями различных структур и учреждений проведены беседы по вопросам правового просвещения учащихся и студентов. В рамках летней оздоровительной кампании на базе 5 школ работали 13 лагерей, общее количество детей – 443. Среди школьников старших классов и студентов проведено анонимное социальное-психологическое тестирование.  За 2017 – 2018 учебный год учащиеся Ичалковской ДЮСШ и общеобразовательных школ района приняли участие в 27 соревнованиях районного уровня, 59 республиканского и 13 Всероссийского уровня и уровня ПФО.В рамках проведения межведомственной операции «Подросток – 2018 г. (весенне- осенний период)  ГКУ РМ «Центр занятости населения Ичалковский»  было трудоустроено на временные рабочие места 60 подростков (по уборке и благоустройству населенных пунктов, памятников, обелисков, аллей, цветочных клумб). Заявления по вопросу трудоустройства и в профессиональном обучении от граждан, освобожденных из мест лишения свободы, а также лиц, осужденных без изоляции от общества в течение 2018 года в Центр не поступали.  Для организации досуга и пропаганды здорового образа жизни в районе проводятся различные спортивные мероприятия, рассчитанные на вовлечение как можно большего количества населения в занятия спортом. Одним из них является районная спартакиада, рассчитанная на все категории граждан, включая инвалидов.Учреждениями культуры Ичалковского района  с целью профилактики правонарушений, наркомании и алкоголизма проводились круглые столы, беседы,  программа по борьбе с негативными явлениями среди молодежи, разрабатывались, распространялись на территории района материалы социальной рекламы, направленные на предупреждение правонарушений, были оформлены книжные выставки, уголки правовой информации, посвященные указанным проблемам, информ-дайджесты.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</si>
</sst>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р_._-;\-* #,##0.00_р_._-;_-* &quot;-&quot;??_р_._-;_-@_-"/>
    <numFmt numFmtId="165" formatCode="#,##0.0_ ;\-#,##0.0\ "/>
    <numFmt numFmtId="166" formatCode="0.0"/>
    <numFmt numFmtId="167" formatCode="_(* #,##0.00_);_(* \(#,##0.00\);_(* &quot;-&quot;??_);_(@_)"/>
    <numFmt numFmtId="168" formatCode="_-* #,##0.0_р_._-;\-* #,##0.0_р_._-;_-* &quot;-&quot;?_р_._-;_-@_-"/>
    <numFmt numFmtId="169" formatCode="#,##0.0"/>
  </numFmts>
  <fonts count="26" x14ac:knownFonts="1">
    <font>
      <sz val="11"/>
      <color theme="1"/>
      <name val="Calibri"/>
      <family val="2"/>
      <scheme val="minor"/>
    </font>
    <font>
      <sz val="12"/>
      <color indexed="8"/>
      <name val="Times New Roman"/>
      <family val="1"/>
      <charset val="204"/>
    </font>
    <font>
      <sz val="12"/>
      <name val="Times New Roman"/>
      <family val="1"/>
      <charset val="204"/>
    </font>
    <font>
      <b/>
      <sz val="12"/>
      <name val="Times New Roman"/>
      <family val="1"/>
      <charset val="204"/>
    </font>
    <font>
      <sz val="11"/>
      <color indexed="8"/>
      <name val="Calibri"/>
      <family val="2"/>
      <charset val="204"/>
    </font>
    <font>
      <sz val="13"/>
      <name val="Times New Roman"/>
      <family val="1"/>
      <charset val="204"/>
    </font>
    <font>
      <sz val="12"/>
      <color indexed="10"/>
      <name val="Calibri"/>
      <family val="2"/>
      <charset val="204"/>
    </font>
    <font>
      <sz val="12"/>
      <name val="Calibri"/>
      <family val="2"/>
      <charset val="204"/>
    </font>
    <font>
      <sz val="10"/>
      <name val="Arial"/>
      <family val="2"/>
      <charset val="204"/>
    </font>
    <font>
      <sz val="16"/>
      <color indexed="8"/>
      <name val="Times New Roman"/>
      <family val="1"/>
      <charset val="204"/>
    </font>
    <font>
      <sz val="12"/>
      <color indexed="8"/>
      <name val="Times New Roman"/>
      <family val="1"/>
      <charset val="204"/>
    </font>
    <font>
      <sz val="14"/>
      <color indexed="8"/>
      <name val="Times New Roman"/>
      <family val="1"/>
      <charset val="204"/>
    </font>
    <font>
      <sz val="11"/>
      <color indexed="8"/>
      <name val="Calibri"/>
      <family val="2"/>
    </font>
    <font>
      <sz val="14"/>
      <color indexed="8"/>
      <name val="Calibri"/>
      <family val="2"/>
    </font>
    <font>
      <sz val="16"/>
      <color indexed="8"/>
      <name val="Calibri"/>
      <family val="2"/>
    </font>
    <font>
      <sz val="12"/>
      <color indexed="8"/>
      <name val="Calibri"/>
      <family val="2"/>
    </font>
    <font>
      <sz val="12"/>
      <color indexed="9"/>
      <name val="Calibri"/>
      <family val="2"/>
    </font>
    <font>
      <sz val="12"/>
      <color indexed="8"/>
      <name val="Calibri"/>
      <family val="2"/>
      <charset val="204"/>
    </font>
    <font>
      <b/>
      <sz val="12"/>
      <color indexed="8"/>
      <name val="Times New Roman"/>
      <family val="1"/>
      <charset val="204"/>
    </font>
    <font>
      <b/>
      <sz val="14"/>
      <color indexed="8"/>
      <name val="Times New Roman"/>
      <family val="1"/>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sz val="11"/>
      <color indexed="8"/>
      <name val="Times New Roman"/>
      <family val="1"/>
      <charset val="204"/>
    </font>
    <font>
      <sz val="11"/>
      <color theme="1"/>
      <name val="Calibri"/>
      <family val="2"/>
      <charset val="204"/>
      <scheme val="minor"/>
    </font>
    <font>
      <sz val="12"/>
      <color theme="1"/>
      <name val="Times New Roman"/>
      <family val="1"/>
      <charset val="204"/>
    </font>
  </fonts>
  <fills count="7">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12">
    <xf numFmtId="0" fontId="0"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4"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7" fontId="8" fillId="0" borderId="0" applyFont="0" applyFill="0" applyBorder="0" applyAlignment="0" applyProtection="0"/>
    <xf numFmtId="164" fontId="4"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2" fillId="0" borderId="0" applyFont="0" applyFill="0" applyBorder="0" applyAlignment="0" applyProtection="0"/>
  </cellStyleXfs>
  <cellXfs count="314">
    <xf numFmtId="0" fontId="0" fillId="0" borderId="0" xfId="0"/>
    <xf numFmtId="0" fontId="24" fillId="0" borderId="0" xfId="2"/>
    <xf numFmtId="0" fontId="1" fillId="2" borderId="1" xfId="2" applyFont="1" applyFill="1" applyBorder="1" applyAlignment="1">
      <alignment horizontal="center" vertical="center" wrapText="1"/>
    </xf>
    <xf numFmtId="0" fontId="3" fillId="3" borderId="2" xfId="2" applyFont="1" applyFill="1" applyBorder="1" applyAlignment="1">
      <alignment horizontal="center" vertical="center" textRotation="90" wrapText="1"/>
    </xf>
    <xf numFmtId="165" fontId="3" fillId="4" borderId="2" xfId="106" applyNumberFormat="1" applyFont="1" applyFill="1" applyBorder="1" applyAlignment="1">
      <alignment horizontal="center" vertical="center"/>
    </xf>
    <xf numFmtId="166" fontId="3" fillId="4" borderId="2" xfId="106" applyNumberFormat="1" applyFont="1" applyFill="1" applyBorder="1" applyAlignment="1">
      <alignment horizontal="center" vertical="center" wrapText="1"/>
    </xf>
    <xf numFmtId="2" fontId="3" fillId="4" borderId="2" xfId="106" applyNumberFormat="1" applyFont="1" applyFill="1" applyBorder="1" applyAlignment="1">
      <alignment horizontal="center" vertical="center"/>
    </xf>
    <xf numFmtId="16" fontId="2" fillId="3" borderId="2" xfId="2" applyNumberFormat="1" applyFont="1" applyFill="1" applyBorder="1" applyAlignment="1">
      <alignment horizontal="center" vertical="center" textRotation="90" wrapText="1"/>
    </xf>
    <xf numFmtId="165" fontId="2" fillId="3" borderId="2" xfId="106" applyNumberFormat="1" applyFont="1" applyFill="1" applyBorder="1" applyAlignment="1">
      <alignment horizontal="center" vertical="center" wrapText="1"/>
    </xf>
    <xf numFmtId="165" fontId="2" fillId="0" borderId="2" xfId="106" applyNumberFormat="1" applyFont="1" applyBorder="1" applyAlignment="1">
      <alignment horizontal="center" vertical="center" wrapText="1"/>
    </xf>
    <xf numFmtId="166" fontId="3" fillId="3" borderId="2" xfId="106" applyNumberFormat="1" applyFont="1" applyFill="1" applyBorder="1" applyAlignment="1">
      <alignment horizontal="center" vertical="center" wrapText="1"/>
    </xf>
    <xf numFmtId="2" fontId="3" fillId="3" borderId="2" xfId="106" applyNumberFormat="1" applyFont="1" applyFill="1" applyBorder="1" applyAlignment="1">
      <alignment horizontal="center" vertical="center"/>
    </xf>
    <xf numFmtId="165" fontId="2" fillId="0" borderId="2" xfId="106" applyNumberFormat="1" applyFont="1" applyBorder="1" applyAlignment="1">
      <alignment horizontal="center" vertical="center"/>
    </xf>
    <xf numFmtId="2" fontId="2" fillId="3" borderId="2" xfId="106" applyNumberFormat="1" applyFont="1" applyFill="1" applyBorder="1" applyAlignment="1">
      <alignment horizontal="center" vertical="center"/>
    </xf>
    <xf numFmtId="0" fontId="2" fillId="3" borderId="2" xfId="2" applyFont="1" applyFill="1" applyBorder="1" applyAlignment="1">
      <alignment horizontal="center" vertical="center" textRotation="90" wrapText="1"/>
    </xf>
    <xf numFmtId="0" fontId="1" fillId="0" borderId="3" xfId="2" applyFont="1" applyBorder="1" applyAlignment="1">
      <alignment horizontal="center" vertical="center" wrapText="1"/>
    </xf>
    <xf numFmtId="2" fontId="3" fillId="3" borderId="3" xfId="106" applyNumberFormat="1" applyFont="1" applyFill="1" applyBorder="1" applyAlignment="1">
      <alignment horizontal="center" vertical="center"/>
    </xf>
    <xf numFmtId="2" fontId="3" fillId="3" borderId="4" xfId="106" applyNumberFormat="1" applyFont="1" applyFill="1" applyBorder="1" applyAlignment="1">
      <alignment horizontal="center" vertical="center"/>
    </xf>
    <xf numFmtId="49" fontId="1" fillId="2" borderId="1" xfId="2" applyNumberFormat="1" applyFont="1" applyFill="1" applyBorder="1" applyAlignment="1">
      <alignment horizontal="center" vertical="center" wrapText="1"/>
    </xf>
    <xf numFmtId="0" fontId="10" fillId="0" borderId="0" xfId="0" applyFont="1" applyAlignment="1">
      <alignment vertical="top"/>
    </xf>
    <xf numFmtId="0" fontId="10" fillId="0" borderId="0" xfId="0" applyFont="1" applyAlignment="1">
      <alignment vertical="center"/>
    </xf>
    <xf numFmtId="2" fontId="3" fillId="3" borderId="1" xfId="106" applyNumberFormat="1" applyFont="1" applyFill="1" applyBorder="1" applyAlignment="1">
      <alignment horizontal="center" vertical="center"/>
    </xf>
    <xf numFmtId="0" fontId="2" fillId="3" borderId="3" xfId="2" applyFont="1" applyFill="1" applyBorder="1" applyAlignment="1">
      <alignment horizontal="center" vertical="center"/>
    </xf>
    <xf numFmtId="0" fontId="11" fillId="0" borderId="0" xfId="0" applyFont="1"/>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1" fillId="2" borderId="2" xfId="57" applyFont="1" applyFill="1" applyBorder="1" applyAlignment="1">
      <alignment horizontal="center" vertical="center" wrapText="1"/>
    </xf>
    <xf numFmtId="0" fontId="13" fillId="0" borderId="0" xfId="0" applyFont="1"/>
    <xf numFmtId="0" fontId="15" fillId="0" borderId="0" xfId="0" applyFont="1"/>
    <xf numFmtId="0" fontId="16" fillId="0" borderId="0" xfId="0" applyFont="1"/>
    <xf numFmtId="0" fontId="17" fillId="0" borderId="0" xfId="2" applyFont="1"/>
    <xf numFmtId="0" fontId="16" fillId="0" borderId="0" xfId="2" applyFont="1"/>
    <xf numFmtId="168" fontId="16" fillId="0" borderId="0" xfId="2" applyNumberFormat="1" applyFont="1"/>
    <xf numFmtId="0" fontId="1" fillId="2" borderId="5" xfId="57" applyFont="1" applyFill="1" applyBorder="1" applyAlignment="1">
      <alignment horizontal="center" vertical="center" wrapText="1"/>
    </xf>
    <xf numFmtId="0" fontId="1" fillId="2" borderId="0" xfId="57" applyFont="1" applyFill="1" applyBorder="1" applyAlignment="1">
      <alignment horizontal="center" vertical="center" wrapText="1"/>
    </xf>
    <xf numFmtId="0" fontId="16" fillId="0" borderId="0" xfId="2" applyFont="1" applyBorder="1"/>
    <xf numFmtId="0" fontId="17" fillId="0" borderId="0" xfId="2" applyFont="1" applyBorder="1"/>
    <xf numFmtId="0" fontId="1" fillId="0" borderId="0" xfId="57" applyFont="1" applyFill="1" applyBorder="1" applyAlignment="1">
      <alignment horizontal="center" vertical="center" wrapText="1"/>
    </xf>
    <xf numFmtId="0" fontId="3" fillId="0" borderId="5" xfId="2" applyFont="1" applyFill="1" applyBorder="1" applyAlignment="1">
      <alignment horizontal="center" vertical="center" textRotation="90" wrapText="1"/>
    </xf>
    <xf numFmtId="0" fontId="2" fillId="0" borderId="2" xfId="2" applyFont="1" applyFill="1" applyBorder="1" applyAlignment="1">
      <alignment horizontal="center" vertical="center" wrapText="1"/>
    </xf>
    <xf numFmtId="168" fontId="3" fillId="0" borderId="2" xfId="106" applyNumberFormat="1" applyFont="1" applyFill="1" applyBorder="1" applyAlignment="1">
      <alignment horizontal="center" vertical="center" wrapText="1"/>
    </xf>
    <xf numFmtId="0" fontId="2" fillId="0" borderId="2" xfId="106" applyNumberFormat="1" applyFont="1" applyFill="1" applyBorder="1" applyAlignment="1">
      <alignment horizontal="left" vertical="top" wrapText="1"/>
    </xf>
    <xf numFmtId="0" fontId="2" fillId="0" borderId="2" xfId="2" applyFont="1" applyFill="1" applyBorder="1" applyAlignment="1">
      <alignment vertical="center" wrapText="1"/>
    </xf>
    <xf numFmtId="0" fontId="10" fillId="0" borderId="2" xfId="2" applyFont="1" applyFill="1" applyBorder="1" applyAlignment="1">
      <alignment vertical="center" wrapText="1"/>
    </xf>
    <xf numFmtId="0" fontId="17" fillId="0" borderId="2" xfId="2" applyFont="1" applyFill="1" applyBorder="1"/>
    <xf numFmtId="16" fontId="2" fillId="0" borderId="5" xfId="2" applyNumberFormat="1" applyFont="1" applyFill="1" applyBorder="1" applyAlignment="1">
      <alignment horizontal="center" vertical="center" textRotation="90" wrapText="1"/>
    </xf>
    <xf numFmtId="168" fontId="10" fillId="0" borderId="2" xfId="2" applyNumberFormat="1" applyFont="1" applyFill="1" applyBorder="1" applyAlignment="1">
      <alignment horizontal="center" vertical="center" wrapText="1"/>
    </xf>
    <xf numFmtId="0" fontId="10" fillId="0" borderId="2" xfId="2" applyNumberFormat="1" applyFont="1" applyFill="1" applyBorder="1" applyAlignment="1">
      <alignment horizontal="left" vertical="top" wrapText="1"/>
    </xf>
    <xf numFmtId="0" fontId="2" fillId="0" borderId="5" xfId="2" applyFont="1" applyFill="1" applyBorder="1" applyAlignment="1">
      <alignment horizontal="center" vertical="center" textRotation="90" wrapText="1"/>
    </xf>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0" xfId="0" applyFill="1" applyBorder="1"/>
    <xf numFmtId="0" fontId="0" fillId="0" borderId="12" xfId="0" applyFill="1" applyBorder="1"/>
    <xf numFmtId="0" fontId="0" fillId="0" borderId="13" xfId="0" applyFill="1" applyBorder="1"/>
    <xf numFmtId="0" fontId="0" fillId="0" borderId="14" xfId="0" applyFill="1" applyBorder="1"/>
    <xf numFmtId="0" fontId="0" fillId="0" borderId="15" xfId="0" applyFill="1" applyBorder="1"/>
    <xf numFmtId="0" fontId="3" fillId="0" borderId="2" xfId="106" applyNumberFormat="1" applyFont="1" applyFill="1" applyBorder="1" applyAlignment="1">
      <alignment vertical="top" wrapText="1"/>
    </xf>
    <xf numFmtId="0" fontId="2" fillId="0" borderId="16" xfId="2" applyFont="1" applyFill="1" applyBorder="1" applyAlignment="1">
      <alignment horizontal="center" vertical="top" wrapText="1"/>
    </xf>
    <xf numFmtId="0" fontId="3" fillId="0" borderId="17" xfId="106" applyNumberFormat="1" applyFont="1" applyFill="1" applyBorder="1" applyAlignment="1">
      <alignment horizontal="center" vertical="center" wrapText="1"/>
    </xf>
    <xf numFmtId="168" fontId="10" fillId="0" borderId="2" xfId="2" applyNumberFormat="1" applyFont="1" applyFill="1" applyBorder="1" applyAlignment="1">
      <alignment horizontal="right" vertical="center" wrapText="1"/>
    </xf>
    <xf numFmtId="168" fontId="3" fillId="0" borderId="17" xfId="106" applyNumberFormat="1" applyFont="1" applyFill="1" applyBorder="1" applyAlignment="1">
      <alignment horizontal="center" vertical="center" wrapText="1"/>
    </xf>
    <xf numFmtId="166" fontId="3" fillId="0" borderId="17" xfId="106" applyNumberFormat="1" applyFont="1" applyFill="1" applyBorder="1" applyAlignment="1">
      <alignment horizontal="center" vertical="center" wrapText="1"/>
    </xf>
    <xf numFmtId="0" fontId="1" fillId="0" borderId="2" xfId="2" applyNumberFormat="1" applyFont="1" applyFill="1" applyBorder="1" applyAlignment="1">
      <alignment horizontal="left" vertical="top" wrapText="1"/>
    </xf>
    <xf numFmtId="0" fontId="1" fillId="0" borderId="5" xfId="2" applyNumberFormat="1" applyFont="1" applyFill="1" applyBorder="1" applyAlignment="1">
      <alignment horizontal="left" vertical="top" wrapText="1"/>
    </xf>
    <xf numFmtId="166" fontId="2" fillId="0" borderId="16" xfId="2" applyNumberFormat="1" applyFont="1" applyFill="1" applyBorder="1" applyAlignment="1">
      <alignment horizontal="center" vertical="top" wrapText="1"/>
    </xf>
    <xf numFmtId="168" fontId="3" fillId="0" borderId="17" xfId="106" applyNumberFormat="1" applyFont="1" applyFill="1" applyBorder="1" applyAlignment="1">
      <alignment vertical="center" wrapText="1"/>
    </xf>
    <xf numFmtId="0" fontId="2" fillId="0" borderId="17" xfId="106" applyNumberFormat="1" applyFont="1" applyFill="1" applyBorder="1" applyAlignment="1">
      <alignment horizontal="left" vertical="top" wrapText="1"/>
    </xf>
    <xf numFmtId="0" fontId="1" fillId="0" borderId="17" xfId="2" applyNumberFormat="1" applyFont="1" applyFill="1" applyBorder="1" applyAlignment="1">
      <alignment horizontal="left" vertical="top" wrapText="1"/>
    </xf>
    <xf numFmtId="0" fontId="20" fillId="0" borderId="17" xfId="0" applyFont="1" applyBorder="1" applyAlignment="1">
      <alignment wrapText="1"/>
    </xf>
    <xf numFmtId="0" fontId="1" fillId="0" borderId="18" xfId="2" applyNumberFormat="1" applyFont="1" applyFill="1" applyBorder="1" applyAlignment="1">
      <alignment horizontal="left" vertical="top" wrapText="1"/>
    </xf>
    <xf numFmtId="0" fontId="0" fillId="0" borderId="2" xfId="0" applyFill="1" applyBorder="1" applyAlignment="1">
      <alignment horizontal="center" vertical="center"/>
    </xf>
    <xf numFmtId="0" fontId="22" fillId="3" borderId="2" xfId="0" applyFont="1" applyFill="1" applyBorder="1" applyAlignment="1">
      <alignment horizontal="center" vertical="center" wrapText="1"/>
    </xf>
    <xf numFmtId="0" fontId="2" fillId="3" borderId="2" xfId="2" applyFont="1" applyFill="1" applyBorder="1" applyAlignment="1">
      <alignment horizontal="center" vertical="center" wrapText="1"/>
    </xf>
    <xf numFmtId="0" fontId="0" fillId="3" borderId="2" xfId="0" applyFill="1" applyBorder="1" applyAlignment="1">
      <alignment horizontal="center" vertical="center"/>
    </xf>
    <xf numFmtId="166" fontId="17" fillId="0" borderId="2" xfId="2" applyNumberFormat="1" applyFont="1" applyFill="1" applyBorder="1" applyAlignment="1">
      <alignment horizontal="right" vertical="center"/>
    </xf>
    <xf numFmtId="0" fontId="21" fillId="3" borderId="2" xfId="0" applyFont="1" applyFill="1" applyBorder="1" applyAlignment="1">
      <alignment horizontal="center" vertical="center" wrapText="1"/>
    </xf>
    <xf numFmtId="0" fontId="23" fillId="3" borderId="17" xfId="0" applyFont="1" applyFill="1" applyBorder="1" applyAlignment="1">
      <alignment horizontal="left" vertical="top" wrapText="1"/>
    </xf>
    <xf numFmtId="0" fontId="23" fillId="3" borderId="2" xfId="0" applyFont="1" applyFill="1" applyBorder="1" applyAlignment="1">
      <alignment horizontal="left" vertical="top" wrapText="1"/>
    </xf>
    <xf numFmtId="0" fontId="23" fillId="3" borderId="2" xfId="0" applyFont="1" applyFill="1" applyBorder="1" applyAlignment="1">
      <alignment vertical="top" wrapText="1"/>
    </xf>
    <xf numFmtId="0" fontId="23" fillId="3" borderId="2" xfId="0" applyFont="1" applyFill="1" applyBorder="1" applyAlignment="1">
      <alignment wrapText="1"/>
    </xf>
    <xf numFmtId="0" fontId="23" fillId="3" borderId="4" xfId="0" applyFont="1" applyFill="1" applyBorder="1" applyAlignment="1">
      <alignment horizontal="left" vertical="top" wrapText="1"/>
    </xf>
    <xf numFmtId="0" fontId="23" fillId="3" borderId="1" xfId="0" applyFont="1" applyFill="1" applyBorder="1" applyAlignment="1">
      <alignment vertical="top" wrapText="1"/>
    </xf>
    <xf numFmtId="0" fontId="23" fillId="3" borderId="3" xfId="0" applyFont="1" applyFill="1" applyBorder="1" applyAlignment="1">
      <alignment horizontal="left" vertical="top" wrapText="1"/>
    </xf>
    <xf numFmtId="0" fontId="23" fillId="3" borderId="19" xfId="0" applyFont="1" applyFill="1" applyBorder="1" applyAlignment="1">
      <alignment horizontal="left" vertical="top" wrapText="1"/>
    </xf>
    <xf numFmtId="0" fontId="23" fillId="3" borderId="1" xfId="0" applyFont="1" applyFill="1" applyBorder="1" applyAlignment="1">
      <alignment horizontal="left" vertical="top" wrapText="1"/>
    </xf>
    <xf numFmtId="0" fontId="23" fillId="3" borderId="1" xfId="0" applyFont="1" applyFill="1" applyBorder="1" applyAlignment="1">
      <alignment vertical="top" wrapText="1"/>
    </xf>
    <xf numFmtId="0" fontId="2" fillId="3" borderId="2" xfId="106" applyNumberFormat="1" applyFont="1" applyFill="1" applyBorder="1" applyAlignment="1">
      <alignment horizontal="left" vertical="top" wrapText="1"/>
    </xf>
    <xf numFmtId="0" fontId="10" fillId="3" borderId="2" xfId="2" applyNumberFormat="1" applyFont="1" applyFill="1" applyBorder="1" applyAlignment="1">
      <alignment horizontal="left" vertical="top" wrapText="1"/>
    </xf>
    <xf numFmtId="0" fontId="1" fillId="3" borderId="2" xfId="0" applyFont="1" applyFill="1" applyBorder="1" applyAlignment="1">
      <alignment horizontal="left" vertical="center" wrapText="1"/>
    </xf>
    <xf numFmtId="0" fontId="1" fillId="0" borderId="2" xfId="0" applyFont="1" applyBorder="1" applyAlignment="1">
      <alignment wrapText="1"/>
    </xf>
    <xf numFmtId="169" fontId="23" fillId="3" borderId="2" xfId="0" applyNumberFormat="1" applyFont="1" applyFill="1" applyBorder="1" applyAlignment="1">
      <alignment horizontal="center" vertical="center" wrapText="1"/>
    </xf>
    <xf numFmtId="169" fontId="17" fillId="0" borderId="2" xfId="2" applyNumberFormat="1" applyFont="1" applyFill="1" applyBorder="1" applyAlignment="1">
      <alignment horizontal="center" vertical="center"/>
    </xf>
    <xf numFmtId="169" fontId="2" fillId="0" borderId="2" xfId="2" applyNumberFormat="1" applyFont="1" applyFill="1" applyBorder="1" applyAlignment="1">
      <alignment horizontal="center" vertical="center" wrapText="1"/>
    </xf>
    <xf numFmtId="169" fontId="0" fillId="0" borderId="2" xfId="0" applyNumberFormat="1" applyFill="1" applyBorder="1" applyAlignment="1">
      <alignment horizontal="center" vertical="center"/>
    </xf>
    <xf numFmtId="166" fontId="17" fillId="0" borderId="2" xfId="2" applyNumberFormat="1" applyFont="1" applyFill="1" applyBorder="1" applyAlignment="1">
      <alignment horizontal="center"/>
    </xf>
    <xf numFmtId="166" fontId="20" fillId="0" borderId="2" xfId="0" applyNumberFormat="1" applyFont="1" applyBorder="1" applyAlignment="1">
      <alignment horizontal="center" wrapText="1"/>
    </xf>
    <xf numFmtId="166" fontId="21" fillId="0" borderId="2" xfId="0" applyNumberFormat="1" applyFont="1" applyBorder="1" applyAlignment="1">
      <alignment horizontal="center" wrapText="1"/>
    </xf>
    <xf numFmtId="166" fontId="20" fillId="3" borderId="2" xfId="0" applyNumberFormat="1" applyFont="1" applyFill="1" applyBorder="1" applyAlignment="1">
      <alignment horizontal="center" wrapText="1"/>
    </xf>
    <xf numFmtId="166" fontId="20" fillId="3" borderId="1" xfId="0" applyNumberFormat="1" applyFont="1" applyFill="1" applyBorder="1" applyAlignment="1">
      <alignment horizontal="center" wrapText="1"/>
    </xf>
    <xf numFmtId="166" fontId="0" fillId="0" borderId="4" xfId="0" applyNumberFormat="1" applyFill="1" applyBorder="1" applyAlignment="1">
      <alignment horizontal="center"/>
    </xf>
    <xf numFmtId="166" fontId="0" fillId="0" borderId="2" xfId="0" applyNumberFormat="1" applyFill="1" applyBorder="1" applyAlignment="1">
      <alignment horizontal="center"/>
    </xf>
    <xf numFmtId="0" fontId="17" fillId="0" borderId="2" xfId="2" applyFont="1" applyFill="1" applyBorder="1" applyAlignment="1">
      <alignment horizontal="center" vertical="center"/>
    </xf>
    <xf numFmtId="166" fontId="17" fillId="0" borderId="2" xfId="2" applyNumberFormat="1" applyFont="1" applyFill="1" applyBorder="1" applyAlignment="1">
      <alignment horizontal="center" vertical="center"/>
    </xf>
    <xf numFmtId="166" fontId="2" fillId="0" borderId="2" xfId="2" applyNumberFormat="1" applyFont="1" applyFill="1" applyBorder="1" applyAlignment="1">
      <alignment horizontal="center" vertical="center" wrapText="1"/>
    </xf>
    <xf numFmtId="166" fontId="0" fillId="0" borderId="2" xfId="0" applyNumberFormat="1" applyFill="1" applyBorder="1" applyAlignment="1">
      <alignment horizontal="center" vertical="center"/>
    </xf>
    <xf numFmtId="169" fontId="2" fillId="0" borderId="16" xfId="2" applyNumberFormat="1" applyFont="1" applyFill="1" applyBorder="1" applyAlignment="1">
      <alignment horizontal="center" vertical="top" wrapText="1"/>
    </xf>
    <xf numFmtId="0" fontId="21" fillId="0" borderId="2" xfId="0" applyFont="1" applyBorder="1" applyAlignment="1">
      <alignment horizontal="center" vertical="center" wrapText="1"/>
    </xf>
    <xf numFmtId="0" fontId="22" fillId="0" borderId="2" xfId="0" applyFont="1" applyBorder="1" applyAlignment="1">
      <alignment horizontal="center" vertical="center" wrapText="1"/>
    </xf>
    <xf numFmtId="166" fontId="3" fillId="0" borderId="2" xfId="106" applyNumberFormat="1" applyFont="1" applyFill="1" applyBorder="1" applyAlignment="1">
      <alignment vertical="top" wrapText="1"/>
    </xf>
    <xf numFmtId="166" fontId="2" fillId="5" borderId="16" xfId="2" applyNumberFormat="1" applyFont="1" applyFill="1" applyBorder="1" applyAlignment="1">
      <alignment horizontal="center" vertical="top" wrapText="1"/>
    </xf>
    <xf numFmtId="2" fontId="20" fillId="0" borderId="2" xfId="0" applyNumberFormat="1" applyFont="1" applyBorder="1" applyAlignment="1">
      <alignment horizontal="center" wrapText="1"/>
    </xf>
    <xf numFmtId="0" fontId="2" fillId="0" borderId="0" xfId="2" applyFont="1" applyFill="1" applyBorder="1" applyAlignment="1">
      <alignment horizontal="center" vertical="center" textRotation="90" wrapText="1"/>
    </xf>
    <xf numFmtId="168" fontId="3" fillId="0" borderId="0" xfId="106" applyNumberFormat="1" applyFont="1" applyFill="1" applyBorder="1" applyAlignment="1">
      <alignment horizontal="center" vertical="center" wrapText="1"/>
    </xf>
    <xf numFmtId="166" fontId="3" fillId="0" borderId="0" xfId="106" applyNumberFormat="1" applyFont="1" applyFill="1" applyBorder="1" applyAlignment="1">
      <alignment horizontal="center" vertical="center" wrapText="1"/>
    </xf>
    <xf numFmtId="0" fontId="1" fillId="0" borderId="2" xfId="2" applyNumberFormat="1" applyFont="1" applyFill="1" applyBorder="1" applyAlignment="1">
      <alignment horizontal="left" vertical="center" wrapText="1"/>
    </xf>
    <xf numFmtId="168" fontId="10" fillId="0" borderId="9" xfId="2" applyNumberFormat="1" applyFont="1" applyFill="1" applyBorder="1" applyAlignment="1">
      <alignment horizontal="center" vertical="center" wrapText="1"/>
    </xf>
    <xf numFmtId="168" fontId="3" fillId="0" borderId="9" xfId="106" applyNumberFormat="1" applyFont="1" applyFill="1" applyBorder="1" applyAlignment="1">
      <alignment horizontal="center" vertical="center" wrapText="1"/>
    </xf>
    <xf numFmtId="168" fontId="10" fillId="0" borderId="0" xfId="2" applyNumberFormat="1" applyFont="1" applyFill="1" applyBorder="1" applyAlignment="1">
      <alignment horizontal="center" vertical="center" wrapText="1"/>
    </xf>
    <xf numFmtId="0" fontId="3" fillId="0" borderId="0" xfId="106" applyNumberFormat="1" applyFont="1" applyFill="1" applyBorder="1" applyAlignment="1">
      <alignment horizontal="center" vertical="center" wrapText="1"/>
    </xf>
    <xf numFmtId="0" fontId="2" fillId="0" borderId="2" xfId="2" applyFont="1" applyFill="1" applyBorder="1" applyAlignment="1">
      <alignment horizontal="center" vertical="center" textRotation="90" wrapText="1"/>
    </xf>
    <xf numFmtId="0" fontId="3" fillId="0" borderId="2" xfId="106" applyNumberFormat="1" applyFont="1" applyFill="1" applyBorder="1" applyAlignment="1">
      <alignment horizontal="center" vertical="center" wrapText="1"/>
    </xf>
    <xf numFmtId="0" fontId="3" fillId="0" borderId="38" xfId="2" applyFont="1" applyFill="1" applyBorder="1" applyAlignment="1">
      <alignment horizontal="center" vertical="center" textRotation="90" wrapText="1"/>
    </xf>
    <xf numFmtId="168" fontId="3" fillId="0" borderId="4" xfId="106" applyNumberFormat="1" applyFont="1" applyFill="1" applyBorder="1" applyAlignment="1">
      <alignment horizontal="center" vertical="center" wrapText="1"/>
    </xf>
    <xf numFmtId="0" fontId="2" fillId="0" borderId="8" xfId="2" applyFont="1" applyFill="1" applyBorder="1" applyAlignment="1">
      <alignment horizontal="center" vertical="center" textRotation="90" wrapText="1"/>
    </xf>
    <xf numFmtId="0" fontId="3" fillId="0" borderId="10" xfId="106" applyNumberFormat="1" applyFont="1" applyFill="1" applyBorder="1" applyAlignment="1">
      <alignment horizontal="center" vertical="center" wrapText="1"/>
    </xf>
    <xf numFmtId="0" fontId="2" fillId="0" borderId="11" xfId="2" applyFont="1" applyFill="1" applyBorder="1" applyAlignment="1">
      <alignment horizontal="center" vertical="center" textRotation="90" wrapText="1"/>
    </xf>
    <xf numFmtId="0" fontId="3" fillId="0" borderId="12" xfId="106" applyNumberFormat="1" applyFont="1" applyFill="1" applyBorder="1" applyAlignment="1">
      <alignment horizontal="center" vertical="center" wrapText="1"/>
    </xf>
    <xf numFmtId="0" fontId="0" fillId="0" borderId="19" xfId="0" applyFill="1" applyBorder="1"/>
    <xf numFmtId="0" fontId="0" fillId="0" borderId="39" xfId="0" applyFill="1" applyBorder="1"/>
    <xf numFmtId="0" fontId="0" fillId="0" borderId="38" xfId="0" applyFill="1" applyBorder="1"/>
    <xf numFmtId="0" fontId="2" fillId="0" borderId="5" xfId="2" applyFont="1" applyFill="1" applyBorder="1" applyAlignment="1">
      <alignment horizontal="center" vertical="center" wrapText="1"/>
    </xf>
    <xf numFmtId="0" fontId="0" fillId="0" borderId="5" xfId="0" applyFill="1" applyBorder="1" applyAlignment="1">
      <alignment horizontal="center" vertical="center"/>
    </xf>
    <xf numFmtId="0" fontId="1" fillId="0" borderId="10" xfId="2" applyNumberFormat="1" applyFont="1" applyFill="1" applyBorder="1" applyAlignment="1">
      <alignment horizontal="left" vertical="top" wrapText="1"/>
    </xf>
    <xf numFmtId="0" fontId="2" fillId="0" borderId="1" xfId="2" applyFont="1" applyFill="1" applyBorder="1" applyAlignment="1">
      <alignment horizontal="center" vertical="top" wrapText="1"/>
    </xf>
    <xf numFmtId="0" fontId="2" fillId="0" borderId="4" xfId="2" applyFont="1" applyFill="1" applyBorder="1" applyAlignment="1">
      <alignment horizontal="center" vertical="top" wrapText="1"/>
    </xf>
    <xf numFmtId="0" fontId="10" fillId="0" borderId="19" xfId="57" applyFont="1" applyFill="1" applyBorder="1" applyAlignment="1">
      <alignment horizontal="center" vertical="center" wrapText="1"/>
    </xf>
    <xf numFmtId="0" fontId="10" fillId="0" borderId="39" xfId="57" applyFont="1" applyFill="1" applyBorder="1" applyAlignment="1">
      <alignment horizontal="center" vertical="center" wrapText="1"/>
    </xf>
    <xf numFmtId="0" fontId="10" fillId="3" borderId="1" xfId="2" applyNumberFormat="1" applyFont="1" applyFill="1" applyBorder="1" applyAlignment="1">
      <alignment horizontal="left" vertical="top" wrapText="1"/>
    </xf>
    <xf numFmtId="0" fontId="2" fillId="0" borderId="1" xfId="2" applyFont="1" applyFill="1" applyBorder="1" applyAlignment="1">
      <alignment vertical="center" wrapText="1"/>
    </xf>
    <xf numFmtId="0" fontId="10" fillId="0" borderId="1" xfId="2" applyFont="1" applyFill="1" applyBorder="1" applyAlignment="1">
      <alignment vertical="center" wrapText="1"/>
    </xf>
    <xf numFmtId="0" fontId="17" fillId="0" borderId="1" xfId="2" applyFont="1" applyFill="1" applyBorder="1"/>
    <xf numFmtId="0" fontId="2" fillId="0" borderId="4" xfId="2" applyFont="1" applyFill="1" applyBorder="1" applyAlignment="1">
      <alignment horizontal="center" vertical="center" wrapText="1"/>
    </xf>
    <xf numFmtId="0" fontId="17" fillId="0" borderId="4" xfId="2" applyFont="1" applyFill="1" applyBorder="1" applyAlignment="1">
      <alignment horizontal="center" vertical="center"/>
    </xf>
    <xf numFmtId="0" fontId="3" fillId="5" borderId="2" xfId="106" applyNumberFormat="1" applyFont="1" applyFill="1" applyBorder="1" applyAlignment="1">
      <alignment vertical="top" wrapText="1"/>
    </xf>
    <xf numFmtId="168" fontId="10" fillId="5" borderId="2" xfId="2" applyNumberFormat="1" applyFont="1" applyFill="1" applyBorder="1" applyAlignment="1">
      <alignment horizontal="center" vertical="center" wrapText="1"/>
    </xf>
    <xf numFmtId="0" fontId="10" fillId="5" borderId="2" xfId="2" applyFont="1" applyFill="1" applyBorder="1" applyAlignment="1">
      <alignment horizontal="center" vertical="center" wrapText="1"/>
    </xf>
    <xf numFmtId="0" fontId="0" fillId="5" borderId="2" xfId="0" applyFill="1" applyBorder="1" applyAlignment="1">
      <alignment horizontal="center" vertical="center"/>
    </xf>
    <xf numFmtId="0" fontId="3" fillId="0" borderId="19" xfId="106" applyNumberFormat="1" applyFont="1" applyFill="1" applyBorder="1" applyAlignment="1">
      <alignment horizontal="center" vertical="center" wrapText="1"/>
    </xf>
    <xf numFmtId="169" fontId="10" fillId="5" borderId="2" xfId="2" applyNumberFormat="1" applyFont="1" applyFill="1" applyBorder="1" applyAlignment="1">
      <alignment horizontal="center" vertical="center" wrapText="1"/>
    </xf>
    <xf numFmtId="169" fontId="0" fillId="5" borderId="2" xfId="0" applyNumberFormat="1" applyFill="1" applyBorder="1" applyAlignment="1">
      <alignment horizontal="center" vertical="center"/>
    </xf>
    <xf numFmtId="4" fontId="0" fillId="5" borderId="2" xfId="0" applyNumberFormat="1" applyFill="1" applyBorder="1" applyAlignment="1">
      <alignment horizontal="center" vertical="center"/>
    </xf>
    <xf numFmtId="166" fontId="10" fillId="5" borderId="5" xfId="2" applyNumberFormat="1" applyFont="1" applyFill="1" applyBorder="1" applyAlignment="1">
      <alignment horizontal="center" wrapText="1"/>
    </xf>
    <xf numFmtId="166" fontId="0" fillId="5" borderId="5" xfId="0" applyNumberFormat="1" applyFill="1" applyBorder="1" applyAlignment="1">
      <alignment horizontal="center"/>
    </xf>
    <xf numFmtId="166" fontId="0" fillId="5" borderId="2" xfId="0" applyNumberFormat="1" applyFill="1" applyBorder="1" applyAlignment="1">
      <alignment horizontal="center"/>
    </xf>
    <xf numFmtId="0" fontId="10" fillId="5" borderId="4" xfId="2" applyFont="1" applyFill="1" applyBorder="1" applyAlignment="1">
      <alignment horizontal="center" vertical="center" wrapText="1"/>
    </xf>
    <xf numFmtId="0" fontId="21" fillId="5" borderId="2" xfId="0" applyFont="1" applyFill="1" applyBorder="1" applyAlignment="1">
      <alignment horizontal="center" vertical="center" wrapText="1"/>
    </xf>
    <xf numFmtId="166" fontId="0" fillId="5" borderId="2" xfId="0" applyNumberFormat="1" applyFill="1" applyBorder="1" applyAlignment="1">
      <alignment horizontal="center" vertical="center"/>
    </xf>
    <xf numFmtId="166" fontId="17" fillId="5" borderId="2" xfId="2" applyNumberFormat="1" applyFont="1" applyFill="1" applyBorder="1" applyAlignment="1">
      <alignment horizontal="center" vertical="center"/>
    </xf>
    <xf numFmtId="166" fontId="3" fillId="0" borderId="19" xfId="106" applyNumberFormat="1" applyFont="1" applyFill="1" applyBorder="1" applyAlignment="1">
      <alignment horizontal="center" vertical="center" wrapText="1"/>
    </xf>
    <xf numFmtId="166" fontId="10" fillId="5" borderId="2" xfId="2" applyNumberFormat="1" applyFont="1" applyFill="1" applyBorder="1" applyAlignment="1">
      <alignment horizontal="center" vertical="center" wrapText="1"/>
    </xf>
    <xf numFmtId="1" fontId="10" fillId="5" borderId="2" xfId="2" applyNumberFormat="1" applyFont="1" applyFill="1" applyBorder="1" applyAlignment="1">
      <alignment horizontal="center" vertical="center" wrapText="1"/>
    </xf>
    <xf numFmtId="4" fontId="0" fillId="0" borderId="2" xfId="0" applyNumberFormat="1" applyFill="1" applyBorder="1" applyAlignment="1">
      <alignment horizontal="center" vertical="center"/>
    </xf>
    <xf numFmtId="0" fontId="3" fillId="5" borderId="5" xfId="2" applyFont="1" applyFill="1" applyBorder="1" applyAlignment="1">
      <alignment horizontal="center" vertical="center" textRotation="90" wrapText="1"/>
    </xf>
    <xf numFmtId="168" fontId="3" fillId="5" borderId="2" xfId="106" applyNumberFormat="1" applyFont="1" applyFill="1" applyBorder="1" applyAlignment="1">
      <alignment horizontal="center" vertical="center" wrapText="1"/>
    </xf>
    <xf numFmtId="166" fontId="3" fillId="5" borderId="17" xfId="106" applyNumberFormat="1" applyFont="1" applyFill="1" applyBorder="1" applyAlignment="1">
      <alignment horizontal="center" vertical="center" wrapText="1"/>
    </xf>
    <xf numFmtId="16" fontId="2" fillId="5" borderId="5" xfId="2" applyNumberFormat="1" applyFont="1" applyFill="1" applyBorder="1" applyAlignment="1">
      <alignment horizontal="center" vertical="center" textRotation="90" wrapText="1"/>
    </xf>
    <xf numFmtId="0" fontId="3" fillId="5" borderId="17" xfId="106" applyNumberFormat="1" applyFont="1" applyFill="1" applyBorder="1" applyAlignment="1">
      <alignment horizontal="center" vertical="center" wrapText="1"/>
    </xf>
    <xf numFmtId="168" fontId="3" fillId="5" borderId="17" xfId="106" applyNumberFormat="1" applyFont="1" applyFill="1" applyBorder="1" applyAlignment="1">
      <alignment horizontal="center" vertical="center" wrapText="1"/>
    </xf>
    <xf numFmtId="0" fontId="2" fillId="5" borderId="5" xfId="2" applyFont="1" applyFill="1" applyBorder="1" applyAlignment="1">
      <alignment horizontal="center" vertical="center" textRotation="90" wrapText="1"/>
    </xf>
    <xf numFmtId="166" fontId="3" fillId="5" borderId="2" xfId="106" applyNumberFormat="1" applyFont="1" applyFill="1" applyBorder="1" applyAlignment="1">
      <alignment vertical="top" wrapText="1"/>
    </xf>
    <xf numFmtId="0" fontId="1" fillId="0" borderId="4" xfId="0" applyFont="1" applyBorder="1" applyAlignment="1">
      <alignment horizontal="left" vertical="center" wrapText="1"/>
    </xf>
    <xf numFmtId="0" fontId="25" fillId="0" borderId="2" xfId="0" applyFont="1" applyBorder="1" applyAlignment="1">
      <alignment horizontal="left" vertical="center" wrapText="1"/>
    </xf>
    <xf numFmtId="0" fontId="25" fillId="0" borderId="1" xfId="0" applyFont="1" applyBorder="1" applyAlignment="1">
      <alignment horizontal="left" vertical="center" wrapText="1"/>
    </xf>
    <xf numFmtId="0" fontId="0" fillId="5" borderId="0" xfId="0" applyFill="1"/>
    <xf numFmtId="0" fontId="15" fillId="5" borderId="0" xfId="0" applyFont="1" applyFill="1"/>
    <xf numFmtId="0" fontId="1" fillId="5" borderId="2" xfId="57" applyFont="1" applyFill="1" applyBorder="1" applyAlignment="1">
      <alignment horizontal="center" vertical="center" wrapText="1"/>
    </xf>
    <xf numFmtId="0" fontId="0" fillId="6" borderId="0" xfId="0" applyFill="1"/>
    <xf numFmtId="0" fontId="13" fillId="5" borderId="0" xfId="0" applyFont="1" applyFill="1"/>
    <xf numFmtId="168" fontId="14" fillId="5" borderId="0" xfId="0" applyNumberFormat="1" applyFont="1" applyFill="1"/>
    <xf numFmtId="0" fontId="14" fillId="5" borderId="0" xfId="0" applyFont="1" applyFill="1"/>
    <xf numFmtId="0" fontId="10" fillId="5" borderId="0" xfId="0" applyFont="1" applyFill="1" applyAlignment="1">
      <alignment vertical="center"/>
    </xf>
    <xf numFmtId="0" fontId="2" fillId="5" borderId="2" xfId="57" applyFont="1" applyFill="1" applyBorder="1" applyAlignment="1">
      <alignment horizontal="center" vertical="center" wrapText="1"/>
    </xf>
    <xf numFmtId="0" fontId="2" fillId="5" borderId="2" xfId="2" applyFont="1" applyFill="1" applyBorder="1" applyAlignment="1">
      <alignment horizontal="center" vertical="center" wrapText="1"/>
    </xf>
    <xf numFmtId="0" fontId="1" fillId="5" borderId="6" xfId="57" applyFont="1" applyFill="1" applyBorder="1" applyAlignment="1">
      <alignment horizontal="center" vertical="center" wrapText="1"/>
    </xf>
    <xf numFmtId="0" fontId="1" fillId="5" borderId="5" xfId="57" applyFont="1" applyFill="1" applyBorder="1" applyAlignment="1">
      <alignment horizontal="center" vertical="center" wrapText="1"/>
    </xf>
    <xf numFmtId="0" fontId="1" fillId="5" borderId="7" xfId="57" applyFont="1" applyFill="1" applyBorder="1" applyAlignment="1">
      <alignment horizontal="center" vertical="center" wrapText="1"/>
    </xf>
    <xf numFmtId="0" fontId="1" fillId="5" borderId="2" xfId="2" applyFont="1" applyFill="1" applyBorder="1" applyAlignment="1">
      <alignment horizontal="center" vertical="center" wrapText="1"/>
    </xf>
    <xf numFmtId="0" fontId="2" fillId="0" borderId="2" xfId="106" applyNumberFormat="1" applyFont="1" applyFill="1" applyBorder="1" applyAlignment="1">
      <alignment vertical="center" wrapText="1"/>
    </xf>
    <xf numFmtId="0" fontId="1" fillId="0" borderId="2" xfId="2" applyNumberFormat="1" applyFont="1" applyFill="1" applyBorder="1" applyAlignment="1">
      <alignment vertical="center" wrapText="1"/>
    </xf>
    <xf numFmtId="166" fontId="2" fillId="0" borderId="16" xfId="2" applyNumberFormat="1" applyFont="1" applyFill="1" applyBorder="1" applyAlignment="1">
      <alignment horizontal="center" vertical="center" wrapText="1"/>
    </xf>
    <xf numFmtId="0" fontId="1" fillId="0" borderId="22" xfId="2" applyFont="1" applyFill="1" applyBorder="1" applyAlignment="1">
      <alignment horizontal="center" vertical="top" wrapText="1"/>
    </xf>
    <xf numFmtId="0" fontId="1" fillId="0" borderId="23" xfId="2" applyFont="1" applyFill="1" applyBorder="1" applyAlignment="1">
      <alignment horizontal="center" vertical="top" wrapText="1"/>
    </xf>
    <xf numFmtId="0" fontId="1" fillId="0" borderId="24" xfId="2" applyFont="1" applyFill="1" applyBorder="1" applyAlignment="1">
      <alignment horizontal="center" vertical="top" wrapText="1"/>
    </xf>
    <xf numFmtId="0" fontId="18" fillId="5" borderId="1" xfId="2" applyFont="1" applyFill="1" applyBorder="1" applyAlignment="1">
      <alignment horizontal="center" vertical="center" wrapText="1"/>
    </xf>
    <xf numFmtId="0" fontId="18" fillId="5" borderId="3" xfId="2" applyFont="1" applyFill="1" applyBorder="1" applyAlignment="1">
      <alignment horizontal="center" vertical="center" wrapText="1"/>
    </xf>
    <xf numFmtId="0" fontId="18" fillId="5" borderId="21" xfId="2" applyFont="1" applyFill="1" applyBorder="1" applyAlignment="1">
      <alignment horizontal="center" vertical="center" wrapText="1"/>
    </xf>
    <xf numFmtId="166" fontId="17" fillId="0" borderId="1" xfId="2" applyNumberFormat="1" applyFont="1" applyFill="1" applyBorder="1" applyAlignment="1">
      <alignment horizontal="center" vertical="top"/>
    </xf>
    <xf numFmtId="166" fontId="17" fillId="0" borderId="3" xfId="2" applyNumberFormat="1" applyFont="1" applyFill="1" applyBorder="1" applyAlignment="1">
      <alignment horizontal="center" vertical="top"/>
    </xf>
    <xf numFmtId="166" fontId="17" fillId="0" borderId="21" xfId="2" applyNumberFormat="1" applyFont="1" applyFill="1" applyBorder="1" applyAlignment="1">
      <alignment horizontal="center" vertical="top"/>
    </xf>
    <xf numFmtId="0" fontId="1" fillId="0" borderId="25" xfId="2" applyFont="1" applyFill="1" applyBorder="1" applyAlignment="1">
      <alignment horizontal="left" vertical="top" wrapText="1"/>
    </xf>
    <xf numFmtId="0" fontId="1" fillId="0" borderId="26" xfId="2" applyFont="1" applyFill="1" applyBorder="1" applyAlignment="1">
      <alignment horizontal="left" vertical="top" wrapText="1"/>
    </xf>
    <xf numFmtId="0" fontId="1" fillId="0" borderId="27" xfId="2" applyFont="1" applyFill="1" applyBorder="1" applyAlignment="1">
      <alignment horizontal="left" vertical="top" wrapText="1"/>
    </xf>
    <xf numFmtId="0" fontId="2" fillId="0" borderId="8" xfId="106" applyNumberFormat="1" applyFont="1" applyFill="1" applyBorder="1" applyAlignment="1">
      <alignment horizontal="left" vertical="top" wrapText="1"/>
    </xf>
    <xf numFmtId="0" fontId="2" fillId="0" borderId="9" xfId="106" applyNumberFormat="1" applyFont="1" applyFill="1" applyBorder="1" applyAlignment="1">
      <alignment horizontal="left" vertical="top" wrapText="1"/>
    </xf>
    <xf numFmtId="0" fontId="2" fillId="0" borderId="10" xfId="106" applyNumberFormat="1" applyFont="1" applyFill="1" applyBorder="1" applyAlignment="1">
      <alignment horizontal="left" vertical="top" wrapText="1"/>
    </xf>
    <xf numFmtId="0" fontId="2" fillId="0" borderId="11" xfId="106" applyNumberFormat="1" applyFont="1" applyFill="1" applyBorder="1" applyAlignment="1">
      <alignment horizontal="left" vertical="top" wrapText="1"/>
    </xf>
    <xf numFmtId="0" fontId="2" fillId="0" borderId="0" xfId="106" applyNumberFormat="1" applyFont="1" applyFill="1" applyBorder="1" applyAlignment="1">
      <alignment horizontal="left" vertical="top" wrapText="1"/>
    </xf>
    <xf numFmtId="0" fontId="2" fillId="0" borderId="12" xfId="106" applyNumberFormat="1" applyFont="1" applyFill="1" applyBorder="1" applyAlignment="1">
      <alignment horizontal="left" vertical="top" wrapText="1"/>
    </xf>
    <xf numFmtId="0" fontId="2" fillId="0" borderId="13" xfId="106" applyNumberFormat="1" applyFont="1" applyFill="1" applyBorder="1" applyAlignment="1">
      <alignment horizontal="left" vertical="top" wrapText="1"/>
    </xf>
    <xf numFmtId="0" fontId="2" fillId="0" borderId="14" xfId="106" applyNumberFormat="1" applyFont="1" applyFill="1" applyBorder="1" applyAlignment="1">
      <alignment horizontal="left" vertical="top" wrapText="1"/>
    </xf>
    <xf numFmtId="0" fontId="2" fillId="0" borderId="15" xfId="106" applyNumberFormat="1" applyFont="1" applyFill="1" applyBorder="1" applyAlignment="1">
      <alignment horizontal="left" vertical="top" wrapText="1"/>
    </xf>
    <xf numFmtId="0" fontId="10" fillId="0" borderId="28" xfId="57" applyFont="1" applyFill="1" applyBorder="1" applyAlignment="1">
      <alignment horizontal="center" vertical="center" wrapText="1"/>
    </xf>
    <xf numFmtId="0" fontId="10" fillId="0" borderId="29" xfId="57" applyFont="1" applyFill="1" applyBorder="1" applyAlignment="1">
      <alignment horizontal="center" vertical="center" wrapText="1"/>
    </xf>
    <xf numFmtId="0" fontId="10" fillId="0" borderId="16" xfId="57" applyFont="1" applyFill="1" applyBorder="1" applyAlignment="1">
      <alignment horizontal="center" vertical="center" wrapText="1"/>
    </xf>
    <xf numFmtId="0" fontId="2" fillId="0" borderId="8" xfId="106" applyNumberFormat="1" applyFont="1" applyFill="1" applyBorder="1" applyAlignment="1">
      <alignment horizontal="center" vertical="top" wrapText="1"/>
    </xf>
    <xf numFmtId="0" fontId="2" fillId="0" borderId="9" xfId="106" applyNumberFormat="1" applyFont="1" applyFill="1" applyBorder="1" applyAlignment="1">
      <alignment horizontal="center" vertical="top" wrapText="1"/>
    </xf>
    <xf numFmtId="0" fontId="2" fillId="0" borderId="10" xfId="106" applyNumberFormat="1" applyFont="1" applyFill="1" applyBorder="1" applyAlignment="1">
      <alignment horizontal="center" vertical="top" wrapText="1"/>
    </xf>
    <xf numFmtId="0" fontId="2" fillId="0" borderId="11" xfId="106" applyNumberFormat="1" applyFont="1" applyFill="1" applyBorder="1" applyAlignment="1">
      <alignment horizontal="center" vertical="top" wrapText="1"/>
    </xf>
    <xf numFmtId="0" fontId="2" fillId="0" borderId="0" xfId="106" applyNumberFormat="1" applyFont="1" applyFill="1" applyBorder="1" applyAlignment="1">
      <alignment horizontal="center" vertical="top" wrapText="1"/>
    </xf>
    <xf numFmtId="0" fontId="2" fillId="0" borderId="12" xfId="106" applyNumberFormat="1" applyFont="1" applyFill="1" applyBorder="1" applyAlignment="1">
      <alignment horizontal="center" vertical="top" wrapText="1"/>
    </xf>
    <xf numFmtId="0" fontId="2" fillId="0" borderId="19" xfId="106" applyNumberFormat="1" applyFont="1" applyFill="1" applyBorder="1" applyAlignment="1">
      <alignment horizontal="center" vertical="top" wrapText="1"/>
    </xf>
    <xf numFmtId="0" fontId="2" fillId="0" borderId="39" xfId="106" applyNumberFormat="1" applyFont="1" applyFill="1" applyBorder="1" applyAlignment="1">
      <alignment horizontal="center" vertical="top" wrapText="1"/>
    </xf>
    <xf numFmtId="0" fontId="2" fillId="0" borderId="38" xfId="106" applyNumberFormat="1" applyFont="1" applyFill="1" applyBorder="1" applyAlignment="1">
      <alignment horizontal="center" vertical="top" wrapText="1"/>
    </xf>
    <xf numFmtId="0" fontId="18" fillId="5" borderId="20" xfId="2" applyFont="1" applyFill="1" applyBorder="1" applyAlignment="1">
      <alignment horizontal="center" vertical="center" wrapText="1"/>
    </xf>
    <xf numFmtId="0" fontId="18" fillId="5" borderId="4" xfId="2" applyFont="1" applyFill="1" applyBorder="1" applyAlignment="1">
      <alignment horizontal="center" vertical="center" wrapText="1"/>
    </xf>
    <xf numFmtId="0" fontId="1" fillId="0" borderId="40" xfId="2" applyFont="1" applyFill="1" applyBorder="1" applyAlignment="1">
      <alignment horizontal="center" vertical="top" wrapText="1"/>
    </xf>
    <xf numFmtId="0" fontId="0" fillId="0" borderId="8" xfId="0" applyFill="1" applyBorder="1" applyAlignment="1">
      <alignment horizontal="center"/>
    </xf>
    <xf numFmtId="0" fontId="0" fillId="0" borderId="9" xfId="0" applyFill="1" applyBorder="1" applyAlignment="1">
      <alignment horizontal="center"/>
    </xf>
    <xf numFmtId="0" fontId="0" fillId="0" borderId="19" xfId="0" applyFill="1" applyBorder="1" applyAlignment="1">
      <alignment horizontal="center"/>
    </xf>
    <xf numFmtId="0" fontId="0" fillId="0" borderId="39" xfId="0" applyFill="1" applyBorder="1" applyAlignment="1">
      <alignment horizontal="center"/>
    </xf>
    <xf numFmtId="166" fontId="17" fillId="0" borderId="20" xfId="2" applyNumberFormat="1" applyFont="1" applyFill="1" applyBorder="1" applyAlignment="1">
      <alignment horizontal="center" vertical="top"/>
    </xf>
    <xf numFmtId="166" fontId="17" fillId="0" borderId="4" xfId="2" applyNumberFormat="1" applyFont="1" applyFill="1" applyBorder="1" applyAlignment="1">
      <alignment horizontal="center" vertical="top"/>
    </xf>
    <xf numFmtId="0" fontId="1" fillId="0" borderId="31" xfId="2" applyFont="1" applyFill="1" applyBorder="1" applyAlignment="1">
      <alignment horizontal="center" vertical="top" wrapText="1"/>
    </xf>
    <xf numFmtId="0" fontId="1" fillId="0" borderId="26" xfId="2" applyFont="1" applyFill="1" applyBorder="1" applyAlignment="1">
      <alignment horizontal="center" vertical="top" wrapText="1"/>
    </xf>
    <xf numFmtId="0" fontId="1" fillId="0" borderId="41" xfId="2" applyFont="1" applyFill="1" applyBorder="1" applyAlignment="1">
      <alignment horizontal="center" vertical="top" wrapText="1"/>
    </xf>
    <xf numFmtId="0" fontId="1" fillId="0" borderId="30" xfId="2" applyFont="1" applyFill="1" applyBorder="1" applyAlignment="1">
      <alignment horizontal="center" vertical="top" wrapText="1"/>
    </xf>
    <xf numFmtId="0" fontId="17" fillId="0" borderId="1" xfId="2" applyFont="1" applyFill="1" applyBorder="1" applyAlignment="1">
      <alignment horizontal="center" vertical="top"/>
    </xf>
    <xf numFmtId="0" fontId="17" fillId="0" borderId="3" xfId="2" applyFont="1" applyFill="1" applyBorder="1" applyAlignment="1">
      <alignment horizontal="center" vertical="top"/>
    </xf>
    <xf numFmtId="0" fontId="17" fillId="0" borderId="21" xfId="2" applyFont="1" applyFill="1" applyBorder="1" applyAlignment="1">
      <alignment horizontal="center" vertical="top"/>
    </xf>
    <xf numFmtId="0" fontId="2" fillId="5" borderId="8" xfId="106" applyNumberFormat="1" applyFont="1" applyFill="1" applyBorder="1" applyAlignment="1">
      <alignment horizontal="left" vertical="top" wrapText="1"/>
    </xf>
    <xf numFmtId="0" fontId="2" fillId="5" borderId="9" xfId="106" applyNumberFormat="1" applyFont="1" applyFill="1" applyBorder="1" applyAlignment="1">
      <alignment horizontal="left" vertical="top" wrapText="1"/>
    </xf>
    <xf numFmtId="0" fontId="2" fillId="5" borderId="10" xfId="106" applyNumberFormat="1" applyFont="1" applyFill="1" applyBorder="1" applyAlignment="1">
      <alignment horizontal="left" vertical="top" wrapText="1"/>
    </xf>
    <xf numFmtId="0" fontId="2" fillId="5" borderId="11" xfId="106" applyNumberFormat="1" applyFont="1" applyFill="1" applyBorder="1" applyAlignment="1">
      <alignment horizontal="left" vertical="top" wrapText="1"/>
    </xf>
    <xf numFmtId="0" fontId="2" fillId="5" borderId="0" xfId="106" applyNumberFormat="1" applyFont="1" applyFill="1" applyBorder="1" applyAlignment="1">
      <alignment horizontal="left" vertical="top" wrapText="1"/>
    </xf>
    <xf numFmtId="0" fontId="2" fillId="5" borderId="12" xfId="106" applyNumberFormat="1" applyFont="1" applyFill="1" applyBorder="1" applyAlignment="1">
      <alignment horizontal="left" vertical="top" wrapText="1"/>
    </xf>
    <xf numFmtId="0" fontId="2" fillId="5" borderId="13" xfId="106" applyNumberFormat="1" applyFont="1" applyFill="1" applyBorder="1" applyAlignment="1">
      <alignment horizontal="left" vertical="top" wrapText="1"/>
    </xf>
    <xf numFmtId="0" fontId="2" fillId="5" borderId="14" xfId="106" applyNumberFormat="1" applyFont="1" applyFill="1" applyBorder="1" applyAlignment="1">
      <alignment horizontal="left" vertical="top" wrapText="1"/>
    </xf>
    <xf numFmtId="0" fontId="2" fillId="5" borderId="15" xfId="106" applyNumberFormat="1" applyFont="1" applyFill="1" applyBorder="1" applyAlignment="1">
      <alignment horizontal="left" vertical="top" wrapText="1"/>
    </xf>
    <xf numFmtId="0" fontId="1" fillId="0" borderId="27" xfId="2" applyFont="1" applyFill="1" applyBorder="1" applyAlignment="1">
      <alignment horizontal="center" vertical="top" wrapText="1"/>
    </xf>
    <xf numFmtId="2" fontId="17" fillId="0" borderId="1" xfId="2" applyNumberFormat="1" applyFont="1" applyFill="1" applyBorder="1" applyAlignment="1">
      <alignment horizontal="center" vertical="top"/>
    </xf>
    <xf numFmtId="2" fontId="17" fillId="0" borderId="3" xfId="2" applyNumberFormat="1" applyFont="1" applyFill="1" applyBorder="1" applyAlignment="1">
      <alignment horizontal="center" vertical="top"/>
    </xf>
    <xf numFmtId="2" fontId="17" fillId="0" borderId="21" xfId="2" applyNumberFormat="1" applyFont="1" applyFill="1" applyBorder="1" applyAlignment="1">
      <alignment horizontal="center" vertical="top"/>
    </xf>
    <xf numFmtId="0" fontId="17" fillId="0" borderId="20" xfId="2" applyFont="1" applyFill="1" applyBorder="1" applyAlignment="1">
      <alignment horizontal="center" vertical="top"/>
    </xf>
    <xf numFmtId="0" fontId="19" fillId="5" borderId="0" xfId="0" applyFont="1" applyFill="1" applyAlignment="1">
      <alignment horizontal="center" vertical="top" wrapText="1"/>
    </xf>
    <xf numFmtId="0" fontId="18" fillId="0" borderId="28" xfId="57" applyFont="1" applyFill="1" applyBorder="1" applyAlignment="1">
      <alignment horizontal="left" vertical="center" wrapText="1"/>
    </xf>
    <xf numFmtId="0" fontId="18" fillId="0" borderId="29" xfId="57" applyFont="1" applyFill="1" applyBorder="1" applyAlignment="1">
      <alignment horizontal="left" vertical="center" wrapText="1"/>
    </xf>
    <xf numFmtId="0" fontId="18" fillId="0" borderId="16" xfId="57" applyFont="1" applyFill="1" applyBorder="1" applyAlignment="1">
      <alignment horizontal="left" vertical="center" wrapText="1"/>
    </xf>
    <xf numFmtId="0" fontId="1" fillId="5" borderId="32" xfId="2" applyFont="1" applyFill="1" applyBorder="1" applyAlignment="1">
      <alignment horizontal="center" vertical="center" wrapText="1"/>
    </xf>
    <xf numFmtId="0" fontId="1" fillId="5" borderId="2" xfId="2" applyFont="1" applyFill="1" applyBorder="1" applyAlignment="1">
      <alignment horizontal="center" vertical="center" wrapText="1"/>
    </xf>
    <xf numFmtId="0" fontId="1" fillId="5" borderId="33" xfId="2" applyFont="1" applyFill="1" applyBorder="1" applyAlignment="1">
      <alignment horizontal="center" vertical="center" wrapText="1"/>
    </xf>
    <xf numFmtId="0" fontId="1" fillId="5" borderId="7" xfId="2" applyFont="1" applyFill="1" applyBorder="1" applyAlignment="1">
      <alignment horizontal="center" vertical="center" wrapText="1"/>
    </xf>
    <xf numFmtId="0" fontId="2" fillId="5" borderId="34" xfId="57" applyFont="1" applyFill="1" applyBorder="1" applyAlignment="1">
      <alignment horizontal="center" vertical="center" wrapText="1"/>
    </xf>
    <xf numFmtId="0" fontId="2" fillId="5" borderId="35" xfId="57" applyFont="1" applyFill="1" applyBorder="1" applyAlignment="1">
      <alignment horizontal="center" vertical="center" wrapText="1"/>
    </xf>
    <xf numFmtId="0" fontId="2" fillId="5" borderId="36" xfId="57" applyFont="1" applyFill="1" applyBorder="1" applyAlignment="1">
      <alignment horizontal="center" vertical="center" wrapText="1"/>
    </xf>
    <xf numFmtId="0" fontId="1" fillId="0" borderId="25" xfId="2" applyFont="1" applyFill="1" applyBorder="1" applyAlignment="1">
      <alignment horizontal="center" vertical="top" wrapText="1"/>
    </xf>
    <xf numFmtId="0" fontId="2" fillId="5" borderId="32" xfId="2" applyFont="1" applyFill="1" applyBorder="1" applyAlignment="1">
      <alignment horizontal="center" vertical="center"/>
    </xf>
    <xf numFmtId="0" fontId="1" fillId="5" borderId="37" xfId="2" applyFont="1" applyFill="1" applyBorder="1" applyAlignment="1">
      <alignment horizontal="center" vertical="center" wrapText="1"/>
    </xf>
    <xf numFmtId="0" fontId="1" fillId="5" borderId="6" xfId="2" applyFont="1" applyFill="1" applyBorder="1" applyAlignment="1">
      <alignment horizontal="center" vertical="center" wrapText="1"/>
    </xf>
    <xf numFmtId="0" fontId="1" fillId="5" borderId="34" xfId="2" applyFont="1" applyFill="1" applyBorder="1" applyAlignment="1">
      <alignment horizontal="center" vertical="center" wrapText="1"/>
    </xf>
    <xf numFmtId="0" fontId="1" fillId="5" borderId="35" xfId="2" applyFont="1" applyFill="1" applyBorder="1" applyAlignment="1">
      <alignment horizontal="center" vertical="center" wrapText="1"/>
    </xf>
    <xf numFmtId="0" fontId="1" fillId="5" borderId="36" xfId="2" applyFont="1" applyFill="1" applyBorder="1" applyAlignment="1">
      <alignment horizontal="center" vertical="center" wrapText="1"/>
    </xf>
    <xf numFmtId="0" fontId="10" fillId="0" borderId="9" xfId="57" applyFont="1" applyFill="1" applyBorder="1" applyAlignment="1">
      <alignment horizontal="center" vertical="center" wrapText="1"/>
    </xf>
    <xf numFmtId="0" fontId="10" fillId="0" borderId="8" xfId="57" applyFont="1" applyFill="1" applyBorder="1" applyAlignment="1">
      <alignment horizontal="center" vertical="center" wrapText="1"/>
    </xf>
    <xf numFmtId="0" fontId="2" fillId="5" borderId="8" xfId="106" applyNumberFormat="1" applyFont="1" applyFill="1" applyBorder="1" applyAlignment="1">
      <alignment vertical="top" wrapText="1"/>
    </xf>
    <xf numFmtId="0" fontId="2" fillId="5" borderId="9" xfId="106" applyNumberFormat="1" applyFont="1" applyFill="1" applyBorder="1" applyAlignment="1">
      <alignment vertical="top" wrapText="1"/>
    </xf>
    <xf numFmtId="0" fontId="2" fillId="5" borderId="10" xfId="106" applyNumberFormat="1" applyFont="1" applyFill="1" applyBorder="1" applyAlignment="1">
      <alignment vertical="top" wrapText="1"/>
    </xf>
    <xf numFmtId="0" fontId="2" fillId="5" borderId="11" xfId="106" applyNumberFormat="1" applyFont="1" applyFill="1" applyBorder="1" applyAlignment="1">
      <alignment vertical="top" wrapText="1"/>
    </xf>
    <xf numFmtId="0" fontId="2" fillId="5" borderId="0" xfId="106" applyNumberFormat="1" applyFont="1" applyFill="1" applyBorder="1" applyAlignment="1">
      <alignment vertical="top" wrapText="1"/>
    </xf>
    <xf numFmtId="0" fontId="2" fillId="5" borderId="12" xfId="106" applyNumberFormat="1" applyFont="1" applyFill="1" applyBorder="1" applyAlignment="1">
      <alignment vertical="top" wrapText="1"/>
    </xf>
    <xf numFmtId="0" fontId="2" fillId="5" borderId="13" xfId="106" applyNumberFormat="1" applyFont="1" applyFill="1" applyBorder="1" applyAlignment="1">
      <alignment vertical="top" wrapText="1"/>
    </xf>
    <xf numFmtId="0" fontId="2" fillId="5" borderId="14" xfId="106" applyNumberFormat="1" applyFont="1" applyFill="1" applyBorder="1" applyAlignment="1">
      <alignment vertical="top" wrapText="1"/>
    </xf>
    <xf numFmtId="0" fontId="2" fillId="5" borderId="15" xfId="106" applyNumberFormat="1" applyFont="1" applyFill="1" applyBorder="1" applyAlignment="1">
      <alignment vertical="top" wrapText="1"/>
    </xf>
    <xf numFmtId="0" fontId="10" fillId="0" borderId="0" xfId="57" applyFont="1" applyFill="1" applyBorder="1" applyAlignment="1">
      <alignment horizontal="center" vertical="center" wrapText="1"/>
    </xf>
    <xf numFmtId="0" fontId="9" fillId="0" borderId="0" xfId="0" applyFont="1" applyAlignment="1">
      <alignment horizontal="center"/>
    </xf>
    <xf numFmtId="0" fontId="1" fillId="0" borderId="2" xfId="2" applyFont="1" applyBorder="1" applyAlignment="1">
      <alignment horizontal="center" vertical="center" wrapText="1"/>
    </xf>
    <xf numFmtId="0" fontId="1" fillId="0" borderId="1" xfId="2" applyFont="1" applyBorder="1" applyAlignment="1">
      <alignment horizontal="center" vertical="center" wrapText="1"/>
    </xf>
    <xf numFmtId="0" fontId="1" fillId="0" borderId="4" xfId="2" applyFont="1" applyBorder="1" applyAlignment="1">
      <alignment horizontal="center" vertical="center" wrapText="1"/>
    </xf>
    <xf numFmtId="0" fontId="2" fillId="2" borderId="17" xfId="2" applyFont="1" applyFill="1" applyBorder="1" applyAlignment="1">
      <alignment horizontal="center" vertical="center"/>
    </xf>
    <xf numFmtId="0" fontId="2" fillId="2" borderId="18" xfId="2" applyFont="1" applyFill="1" applyBorder="1" applyAlignment="1">
      <alignment horizontal="center" vertical="center"/>
    </xf>
    <xf numFmtId="0" fontId="2" fillId="2" borderId="5" xfId="2" applyFont="1" applyFill="1" applyBorder="1" applyAlignment="1">
      <alignment horizontal="center" vertic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1" fillId="0" borderId="17" xfId="2" applyFont="1" applyBorder="1" applyAlignment="1">
      <alignment horizontal="center" vertical="center"/>
    </xf>
    <xf numFmtId="0" fontId="1" fillId="0" borderId="5" xfId="2" applyFont="1" applyBorder="1" applyAlignment="1">
      <alignment horizontal="center" vertical="center"/>
    </xf>
    <xf numFmtId="0" fontId="1" fillId="3" borderId="1"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4" xfId="2" applyFont="1" applyFill="1" applyBorder="1" applyAlignment="1">
      <alignment horizontal="center" vertical="center"/>
    </xf>
    <xf numFmtId="0" fontId="2" fillId="3" borderId="1" xfId="2" applyFont="1" applyFill="1" applyBorder="1" applyAlignment="1">
      <alignment horizontal="center" vertical="center" wrapText="1"/>
    </xf>
    <xf numFmtId="0" fontId="2" fillId="3" borderId="3" xfId="2" applyFont="1" applyFill="1" applyBorder="1" applyAlignment="1">
      <alignment horizontal="center" vertical="center" wrapText="1"/>
    </xf>
    <xf numFmtId="0" fontId="2" fillId="3" borderId="4" xfId="2" applyFont="1" applyFill="1" applyBorder="1" applyAlignment="1">
      <alignment horizontal="center" vertical="center" wrapText="1"/>
    </xf>
    <xf numFmtId="165" fontId="2" fillId="0" borderId="1" xfId="106" applyNumberFormat="1" applyFont="1" applyFill="1" applyBorder="1" applyAlignment="1">
      <alignment horizontal="center" vertical="center" wrapText="1"/>
    </xf>
    <xf numFmtId="165" fontId="2" fillId="0" borderId="3" xfId="106" applyNumberFormat="1" applyFont="1" applyFill="1" applyBorder="1" applyAlignment="1">
      <alignment horizontal="center" vertical="center" wrapText="1"/>
    </xf>
    <xf numFmtId="165" fontId="2" fillId="0" borderId="4" xfId="106" applyNumberFormat="1" applyFont="1" applyFill="1" applyBorder="1" applyAlignment="1">
      <alignment horizontal="center" vertical="center" wrapText="1"/>
    </xf>
    <xf numFmtId="0" fontId="6" fillId="0" borderId="3" xfId="2" applyFont="1" applyBorder="1" applyAlignment="1">
      <alignment horizontal="center" vertical="center" wrapText="1"/>
    </xf>
    <xf numFmtId="0" fontId="6" fillId="0" borderId="4" xfId="2" applyFont="1" applyBorder="1" applyAlignment="1">
      <alignment horizontal="center" vertical="center" wrapText="1"/>
    </xf>
    <xf numFmtId="166" fontId="5" fillId="0" borderId="1" xfId="2" applyNumberFormat="1" applyFont="1" applyFill="1" applyBorder="1" applyAlignment="1">
      <alignment horizontal="left" vertical="top" wrapText="1"/>
    </xf>
    <xf numFmtId="166" fontId="5" fillId="0" borderId="3" xfId="2" applyNumberFormat="1" applyFont="1" applyFill="1" applyBorder="1" applyAlignment="1">
      <alignment horizontal="left" vertical="top" wrapText="1"/>
    </xf>
    <xf numFmtId="166" fontId="5" fillId="0" borderId="4" xfId="2" applyNumberFormat="1" applyFont="1" applyFill="1" applyBorder="1" applyAlignment="1">
      <alignment horizontal="left" vertical="top" wrapText="1"/>
    </xf>
    <xf numFmtId="0" fontId="2" fillId="0" borderId="1" xfId="2" applyFont="1" applyFill="1" applyBorder="1" applyAlignment="1">
      <alignment horizontal="center"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3" fillId="0" borderId="5" xfId="2" applyFont="1" applyFill="1" applyBorder="1" applyAlignment="1">
      <alignment horizontal="center" vertical="center" wrapText="1"/>
    </xf>
  </cellXfs>
  <cellStyles count="112">
    <cellStyle name="Обычный" xfId="0" builtinId="0"/>
    <cellStyle name="Обычный 2" xfId="1" xr:uid="{00000000-0005-0000-0000-000001000000}"/>
    <cellStyle name="Обычный 2 2" xfId="2" xr:uid="{00000000-0005-0000-0000-000002000000}"/>
    <cellStyle name="Обычный 2 2 10" xfId="3" xr:uid="{00000000-0005-0000-0000-000003000000}"/>
    <cellStyle name="Обычный 2 2 11" xfId="4" xr:uid="{00000000-0005-0000-0000-000004000000}"/>
    <cellStyle name="Обычный 2 2 2" xfId="5" xr:uid="{00000000-0005-0000-0000-000005000000}"/>
    <cellStyle name="Обычный 2 2 2 2" xfId="6" xr:uid="{00000000-0005-0000-0000-000006000000}"/>
    <cellStyle name="Обычный 2 2 2 2 2" xfId="7" xr:uid="{00000000-0005-0000-0000-000007000000}"/>
    <cellStyle name="Обычный 2 2 2 2 3" xfId="8" xr:uid="{00000000-0005-0000-0000-000008000000}"/>
    <cellStyle name="Обычный 2 2 2 2 4" xfId="9" xr:uid="{00000000-0005-0000-0000-000009000000}"/>
    <cellStyle name="Обычный 2 2 2 2 5" xfId="10" xr:uid="{00000000-0005-0000-0000-00000A000000}"/>
    <cellStyle name="Обычный 2 2 2 2 6" xfId="11" xr:uid="{00000000-0005-0000-0000-00000B000000}"/>
    <cellStyle name="Обычный 2 2 2 3" xfId="12" xr:uid="{00000000-0005-0000-0000-00000C000000}"/>
    <cellStyle name="Обычный 2 2 2 4" xfId="13" xr:uid="{00000000-0005-0000-0000-00000D000000}"/>
    <cellStyle name="Обычный 2 2 2 5" xfId="14" xr:uid="{00000000-0005-0000-0000-00000E000000}"/>
    <cellStyle name="Обычный 2 2 2 6" xfId="15" xr:uid="{00000000-0005-0000-0000-00000F000000}"/>
    <cellStyle name="Обычный 2 2 2 7" xfId="16" xr:uid="{00000000-0005-0000-0000-000010000000}"/>
    <cellStyle name="Обычный 2 2 3" xfId="17" xr:uid="{00000000-0005-0000-0000-000011000000}"/>
    <cellStyle name="Обычный 2 2 3 2" xfId="18" xr:uid="{00000000-0005-0000-0000-000012000000}"/>
    <cellStyle name="Обычный 2 2 3 2 2" xfId="19" xr:uid="{00000000-0005-0000-0000-000013000000}"/>
    <cellStyle name="Обычный 2 2 3 2 3" xfId="20" xr:uid="{00000000-0005-0000-0000-000014000000}"/>
    <cellStyle name="Обычный 2 2 3 2 4" xfId="21" xr:uid="{00000000-0005-0000-0000-000015000000}"/>
    <cellStyle name="Обычный 2 2 3 2 5" xfId="22" xr:uid="{00000000-0005-0000-0000-000016000000}"/>
    <cellStyle name="Обычный 2 2 3 2 6" xfId="23" xr:uid="{00000000-0005-0000-0000-000017000000}"/>
    <cellStyle name="Обычный 2 2 3 3" xfId="24" xr:uid="{00000000-0005-0000-0000-000018000000}"/>
    <cellStyle name="Обычный 2 2 3 4" xfId="25" xr:uid="{00000000-0005-0000-0000-000019000000}"/>
    <cellStyle name="Обычный 2 2 3 5" xfId="26" xr:uid="{00000000-0005-0000-0000-00001A000000}"/>
    <cellStyle name="Обычный 2 2 3 6" xfId="27" xr:uid="{00000000-0005-0000-0000-00001B000000}"/>
    <cellStyle name="Обычный 2 2 3 7" xfId="28" xr:uid="{00000000-0005-0000-0000-00001C000000}"/>
    <cellStyle name="Обычный 2 2 4" xfId="29" xr:uid="{00000000-0005-0000-0000-00001D000000}"/>
    <cellStyle name="Обычный 2 2 4 2" xfId="30" xr:uid="{00000000-0005-0000-0000-00001E000000}"/>
    <cellStyle name="Обычный 2 2 4 2 2" xfId="31" xr:uid="{00000000-0005-0000-0000-00001F000000}"/>
    <cellStyle name="Обычный 2 2 4 2 3" xfId="32" xr:uid="{00000000-0005-0000-0000-000020000000}"/>
    <cellStyle name="Обычный 2 2 4 2 4" xfId="33" xr:uid="{00000000-0005-0000-0000-000021000000}"/>
    <cellStyle name="Обычный 2 2 4 2 5" xfId="34" xr:uid="{00000000-0005-0000-0000-000022000000}"/>
    <cellStyle name="Обычный 2 2 4 2 6" xfId="35" xr:uid="{00000000-0005-0000-0000-000023000000}"/>
    <cellStyle name="Обычный 2 2 4 3" xfId="36" xr:uid="{00000000-0005-0000-0000-000024000000}"/>
    <cellStyle name="Обычный 2 2 4 4" xfId="37" xr:uid="{00000000-0005-0000-0000-000025000000}"/>
    <cellStyle name="Обычный 2 2 4 5" xfId="38" xr:uid="{00000000-0005-0000-0000-000026000000}"/>
    <cellStyle name="Обычный 2 2 4 6" xfId="39" xr:uid="{00000000-0005-0000-0000-000027000000}"/>
    <cellStyle name="Обычный 2 2 4 7" xfId="40" xr:uid="{00000000-0005-0000-0000-000028000000}"/>
    <cellStyle name="Обычный 2 2 5" xfId="41" xr:uid="{00000000-0005-0000-0000-000029000000}"/>
    <cellStyle name="Обычный 2 2 5 2" xfId="42" xr:uid="{00000000-0005-0000-0000-00002A000000}"/>
    <cellStyle name="Обычный 2 2 5 3" xfId="43" xr:uid="{00000000-0005-0000-0000-00002B000000}"/>
    <cellStyle name="Обычный 2 2 5 4" xfId="44" xr:uid="{00000000-0005-0000-0000-00002C000000}"/>
    <cellStyle name="Обычный 2 2 5 5" xfId="45" xr:uid="{00000000-0005-0000-0000-00002D000000}"/>
    <cellStyle name="Обычный 2 2 5 6" xfId="46" xr:uid="{00000000-0005-0000-0000-00002E000000}"/>
    <cellStyle name="Обычный 2 2 6" xfId="47" xr:uid="{00000000-0005-0000-0000-00002F000000}"/>
    <cellStyle name="Обычный 2 2 6 2" xfId="48" xr:uid="{00000000-0005-0000-0000-000030000000}"/>
    <cellStyle name="Обычный 2 2 6 3" xfId="49" xr:uid="{00000000-0005-0000-0000-000031000000}"/>
    <cellStyle name="Обычный 2 2 6 4" xfId="50" xr:uid="{00000000-0005-0000-0000-000032000000}"/>
    <cellStyle name="Обычный 2 2 6 5" xfId="51" xr:uid="{00000000-0005-0000-0000-000033000000}"/>
    <cellStyle name="Обычный 2 2 6 6" xfId="52" xr:uid="{00000000-0005-0000-0000-000034000000}"/>
    <cellStyle name="Обычный 2 2 7" xfId="53" xr:uid="{00000000-0005-0000-0000-000035000000}"/>
    <cellStyle name="Обычный 2 2 7 2" xfId="54" xr:uid="{00000000-0005-0000-0000-000036000000}"/>
    <cellStyle name="Обычный 2 2 8" xfId="55" xr:uid="{00000000-0005-0000-0000-000037000000}"/>
    <cellStyle name="Обычный 2 2 9" xfId="56" xr:uid="{00000000-0005-0000-0000-000038000000}"/>
    <cellStyle name="Обычный 2 2_30-ра" xfId="57" xr:uid="{00000000-0005-0000-0000-000039000000}"/>
    <cellStyle name="Обычный 3" xfId="58" xr:uid="{00000000-0005-0000-0000-00003A000000}"/>
    <cellStyle name="Обычный 4" xfId="59" xr:uid="{00000000-0005-0000-0000-00003B000000}"/>
    <cellStyle name="Обычный 4 10" xfId="60" xr:uid="{00000000-0005-0000-0000-00003C000000}"/>
    <cellStyle name="Обычный 4 2" xfId="61" xr:uid="{00000000-0005-0000-0000-00003D000000}"/>
    <cellStyle name="Обычный 4 2 2" xfId="62" xr:uid="{00000000-0005-0000-0000-00003E000000}"/>
    <cellStyle name="Обычный 4 2 2 2" xfId="63" xr:uid="{00000000-0005-0000-0000-00003F000000}"/>
    <cellStyle name="Обычный 4 2 2 3" xfId="64" xr:uid="{00000000-0005-0000-0000-000040000000}"/>
    <cellStyle name="Обычный 4 2 2 4" xfId="65" xr:uid="{00000000-0005-0000-0000-000041000000}"/>
    <cellStyle name="Обычный 4 2 2 5" xfId="66" xr:uid="{00000000-0005-0000-0000-000042000000}"/>
    <cellStyle name="Обычный 4 2 2 6" xfId="67" xr:uid="{00000000-0005-0000-0000-000043000000}"/>
    <cellStyle name="Обычный 4 2 3" xfId="68" xr:uid="{00000000-0005-0000-0000-000044000000}"/>
    <cellStyle name="Обычный 4 2 4" xfId="69" xr:uid="{00000000-0005-0000-0000-000045000000}"/>
    <cellStyle name="Обычный 4 2 5" xfId="70" xr:uid="{00000000-0005-0000-0000-000046000000}"/>
    <cellStyle name="Обычный 4 2 6" xfId="71" xr:uid="{00000000-0005-0000-0000-000047000000}"/>
    <cellStyle name="Обычный 4 2 7" xfId="72" xr:uid="{00000000-0005-0000-0000-000048000000}"/>
    <cellStyle name="Обычный 4 3" xfId="73" xr:uid="{00000000-0005-0000-0000-000049000000}"/>
    <cellStyle name="Обычный 4 3 2" xfId="74" xr:uid="{00000000-0005-0000-0000-00004A000000}"/>
    <cellStyle name="Обычный 4 3 2 2" xfId="75" xr:uid="{00000000-0005-0000-0000-00004B000000}"/>
    <cellStyle name="Обычный 4 3 2 3" xfId="76" xr:uid="{00000000-0005-0000-0000-00004C000000}"/>
    <cellStyle name="Обычный 4 3 2 4" xfId="77" xr:uid="{00000000-0005-0000-0000-00004D000000}"/>
    <cellStyle name="Обычный 4 3 2 5" xfId="78" xr:uid="{00000000-0005-0000-0000-00004E000000}"/>
    <cellStyle name="Обычный 4 3 2 6" xfId="79" xr:uid="{00000000-0005-0000-0000-00004F000000}"/>
    <cellStyle name="Обычный 4 3 3" xfId="80" xr:uid="{00000000-0005-0000-0000-000050000000}"/>
    <cellStyle name="Обычный 4 3 4" xfId="81" xr:uid="{00000000-0005-0000-0000-000051000000}"/>
    <cellStyle name="Обычный 4 3 5" xfId="82" xr:uid="{00000000-0005-0000-0000-000052000000}"/>
    <cellStyle name="Обычный 4 3 6" xfId="83" xr:uid="{00000000-0005-0000-0000-000053000000}"/>
    <cellStyle name="Обычный 4 3 7" xfId="84" xr:uid="{00000000-0005-0000-0000-000054000000}"/>
    <cellStyle name="Обычный 4 4" xfId="85" xr:uid="{00000000-0005-0000-0000-000055000000}"/>
    <cellStyle name="Обычный 4 4 2" xfId="86" xr:uid="{00000000-0005-0000-0000-000056000000}"/>
    <cellStyle name="Обычный 4 4 3" xfId="87" xr:uid="{00000000-0005-0000-0000-000057000000}"/>
    <cellStyle name="Обычный 4 4 4" xfId="88" xr:uid="{00000000-0005-0000-0000-000058000000}"/>
    <cellStyle name="Обычный 4 4 5" xfId="89" xr:uid="{00000000-0005-0000-0000-000059000000}"/>
    <cellStyle name="Обычный 4 4 6" xfId="90" xr:uid="{00000000-0005-0000-0000-00005A000000}"/>
    <cellStyle name="Обычный 4 5" xfId="91" xr:uid="{00000000-0005-0000-0000-00005B000000}"/>
    <cellStyle name="Обычный 4 5 2" xfId="92" xr:uid="{00000000-0005-0000-0000-00005C000000}"/>
    <cellStyle name="Обычный 4 5 3" xfId="93" xr:uid="{00000000-0005-0000-0000-00005D000000}"/>
    <cellStyle name="Обычный 4 5 4" xfId="94" xr:uid="{00000000-0005-0000-0000-00005E000000}"/>
    <cellStyle name="Обычный 4 5 5" xfId="95" xr:uid="{00000000-0005-0000-0000-00005F000000}"/>
    <cellStyle name="Обычный 4 5 6" xfId="96" xr:uid="{00000000-0005-0000-0000-000060000000}"/>
    <cellStyle name="Обычный 4 6" xfId="97" xr:uid="{00000000-0005-0000-0000-000061000000}"/>
    <cellStyle name="Обычный 4 7" xfId="98" xr:uid="{00000000-0005-0000-0000-000062000000}"/>
    <cellStyle name="Обычный 4 8" xfId="99" xr:uid="{00000000-0005-0000-0000-000063000000}"/>
    <cellStyle name="Обычный 4 9" xfId="100" xr:uid="{00000000-0005-0000-0000-000064000000}"/>
    <cellStyle name="Процентный 2" xfId="101" xr:uid="{00000000-0005-0000-0000-000065000000}"/>
    <cellStyle name="Процентный 2 2" xfId="102" xr:uid="{00000000-0005-0000-0000-000066000000}"/>
    <cellStyle name="Процентный 3" xfId="103" xr:uid="{00000000-0005-0000-0000-000067000000}"/>
    <cellStyle name="Процентный 4" xfId="104" xr:uid="{00000000-0005-0000-0000-000068000000}"/>
    <cellStyle name="Финансовый 2" xfId="105" xr:uid="{00000000-0005-0000-0000-000069000000}"/>
    <cellStyle name="Финансовый 2 2" xfId="106" xr:uid="{00000000-0005-0000-0000-00006A000000}"/>
    <cellStyle name="Финансовый 3" xfId="107" xr:uid="{00000000-0005-0000-0000-00006B000000}"/>
    <cellStyle name="Финансовый 3 2" xfId="108" xr:uid="{00000000-0005-0000-0000-00006C000000}"/>
    <cellStyle name="Финансовый 4" xfId="109" xr:uid="{00000000-0005-0000-0000-00006D000000}"/>
    <cellStyle name="Финансовый 5" xfId="110" xr:uid="{00000000-0005-0000-0000-00006E000000}"/>
    <cellStyle name="Финансовый 6" xfId="111" xr:uid="{00000000-0005-0000-0000-00006F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DZ316"/>
  <sheetViews>
    <sheetView tabSelected="1" view="pageBreakPreview" topLeftCell="A8" zoomScale="60" zoomScaleNormal="43" workbookViewId="0">
      <selection activeCell="H10" sqref="H10"/>
    </sheetView>
  </sheetViews>
  <sheetFormatPr defaultRowHeight="18.75" outlineLevelCol="1" x14ac:dyDescent="0.3"/>
  <cols>
    <col min="1" max="1" width="7.28515625" style="27" customWidth="1"/>
    <col min="2" max="2" width="37.140625" style="178" customWidth="1"/>
    <col min="3" max="3" width="18.85546875" customWidth="1"/>
    <col min="4" max="4" width="18.7109375" customWidth="1"/>
    <col min="5" max="5" width="33.85546875" customWidth="1"/>
    <col min="6" max="6" width="11.85546875" customWidth="1"/>
    <col min="7" max="7" width="18.28515625" customWidth="1"/>
    <col min="8" max="8" width="17" customWidth="1"/>
    <col min="9" max="9" width="14" customWidth="1"/>
    <col min="10" max="10" width="15.85546875" customWidth="1"/>
    <col min="11" max="11" width="31.7109375" customWidth="1"/>
    <col min="12" max="12" width="12.7109375" customWidth="1"/>
    <col min="13" max="13" width="18.42578125" bestFit="1" customWidth="1"/>
    <col min="14" max="14" width="20.140625" customWidth="1"/>
    <col min="15" max="15" width="21.28515625" customWidth="1"/>
    <col min="16" max="16" width="35.7109375" customWidth="1"/>
    <col min="17" max="17" width="16.5703125" customWidth="1"/>
    <col min="19" max="19" width="9.5703125" hidden="1" customWidth="1" outlineLevel="1"/>
    <col min="20" max="20" width="9.140625" collapsed="1"/>
  </cols>
  <sheetData>
    <row r="1" spans="1:130" ht="23.45" customHeight="1" x14ac:dyDescent="0.35">
      <c r="A1" s="179"/>
      <c r="B1" s="175"/>
      <c r="C1" s="180"/>
      <c r="D1" s="180"/>
      <c r="E1" s="175"/>
      <c r="F1" s="181"/>
      <c r="G1" s="175"/>
      <c r="H1" s="175"/>
      <c r="I1" s="175"/>
      <c r="J1" s="175"/>
      <c r="K1" s="175"/>
      <c r="L1" s="175"/>
      <c r="M1" s="182"/>
      <c r="N1" s="175"/>
      <c r="O1" s="175"/>
      <c r="P1" s="175"/>
    </row>
    <row r="2" spans="1:130" s="28" customFormat="1" ht="40.5" customHeight="1" x14ac:dyDescent="0.25">
      <c r="A2" s="255" t="s">
        <v>327</v>
      </c>
      <c r="B2" s="255"/>
      <c r="C2" s="255"/>
      <c r="D2" s="255"/>
      <c r="E2" s="255"/>
      <c r="F2" s="255"/>
      <c r="G2" s="255"/>
      <c r="H2" s="255"/>
      <c r="I2" s="255"/>
      <c r="J2" s="255"/>
      <c r="K2" s="255"/>
      <c r="L2" s="255"/>
      <c r="M2" s="255"/>
      <c r="N2" s="255"/>
      <c r="O2" s="255"/>
      <c r="P2" s="255"/>
    </row>
    <row r="3" spans="1:130" s="28" customFormat="1" ht="23.25" customHeight="1" thickBot="1" x14ac:dyDescent="0.3">
      <c r="A3" s="176"/>
      <c r="B3" s="176"/>
      <c r="C3" s="176"/>
      <c r="D3" s="176"/>
      <c r="E3" s="176"/>
      <c r="F3" s="176"/>
      <c r="G3" s="176"/>
      <c r="H3" s="176"/>
      <c r="I3" s="176"/>
      <c r="J3" s="176"/>
      <c r="K3" s="176"/>
      <c r="L3" s="176"/>
      <c r="M3" s="176"/>
      <c r="N3" s="176"/>
      <c r="O3" s="176"/>
      <c r="P3" s="176"/>
      <c r="Q3" s="29"/>
      <c r="R3" s="29"/>
    </row>
    <row r="4" spans="1:130" s="30" customFormat="1" ht="57" customHeight="1" x14ac:dyDescent="0.25">
      <c r="A4" s="268" t="s">
        <v>113</v>
      </c>
      <c r="B4" s="259" t="s">
        <v>149</v>
      </c>
      <c r="C4" s="263" t="s">
        <v>328</v>
      </c>
      <c r="D4" s="264"/>
      <c r="E4" s="265"/>
      <c r="F4" s="270" t="s">
        <v>153</v>
      </c>
      <c r="G4" s="271"/>
      <c r="H4" s="271"/>
      <c r="I4" s="271"/>
      <c r="J4" s="272"/>
      <c r="K4" s="267" t="s">
        <v>158</v>
      </c>
      <c r="L4" s="267"/>
      <c r="M4" s="267"/>
      <c r="N4" s="267"/>
      <c r="O4" s="259" t="s">
        <v>161</v>
      </c>
      <c r="P4" s="261" t="s">
        <v>164</v>
      </c>
      <c r="Q4" s="31"/>
      <c r="R4" s="31"/>
    </row>
    <row r="5" spans="1:130" s="30" customFormat="1" ht="130.5" customHeight="1" x14ac:dyDescent="0.25">
      <c r="A5" s="269"/>
      <c r="B5" s="260"/>
      <c r="C5" s="177" t="s">
        <v>329</v>
      </c>
      <c r="D5" s="177" t="s">
        <v>150</v>
      </c>
      <c r="E5" s="183" t="s">
        <v>151</v>
      </c>
      <c r="F5" s="183" t="s">
        <v>116</v>
      </c>
      <c r="G5" s="177" t="s">
        <v>330</v>
      </c>
      <c r="H5" s="177" t="s">
        <v>331</v>
      </c>
      <c r="I5" s="177" t="s">
        <v>155</v>
      </c>
      <c r="J5" s="177" t="s">
        <v>156</v>
      </c>
      <c r="K5" s="177" t="s">
        <v>162</v>
      </c>
      <c r="L5" s="184" t="s">
        <v>332</v>
      </c>
      <c r="M5" s="184" t="s">
        <v>333</v>
      </c>
      <c r="N5" s="184" t="s">
        <v>159</v>
      </c>
      <c r="O5" s="260"/>
      <c r="P5" s="262"/>
      <c r="Q5" s="31"/>
      <c r="R5" s="31"/>
    </row>
    <row r="6" spans="1:130" s="26" customFormat="1" ht="63" x14ac:dyDescent="0.25">
      <c r="A6" s="185"/>
      <c r="B6" s="177">
        <v>1</v>
      </c>
      <c r="C6" s="177">
        <v>2</v>
      </c>
      <c r="D6" s="177">
        <v>3</v>
      </c>
      <c r="E6" s="177" t="s">
        <v>152</v>
      </c>
      <c r="F6" s="177">
        <v>5</v>
      </c>
      <c r="G6" s="177">
        <v>6</v>
      </c>
      <c r="H6" s="177">
        <v>7</v>
      </c>
      <c r="I6" s="177" t="s">
        <v>154</v>
      </c>
      <c r="J6" s="177" t="s">
        <v>157</v>
      </c>
      <c r="K6" s="177">
        <v>10</v>
      </c>
      <c r="L6" s="177">
        <v>11</v>
      </c>
      <c r="M6" s="177"/>
      <c r="N6" s="177" t="s">
        <v>160</v>
      </c>
      <c r="O6" s="186" t="s">
        <v>227</v>
      </c>
      <c r="P6" s="187">
        <v>15</v>
      </c>
      <c r="Q6" s="37"/>
      <c r="R6" s="37"/>
      <c r="S6" s="37"/>
      <c r="T6" s="37"/>
      <c r="U6" s="37"/>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3"/>
    </row>
    <row r="7" spans="1:130" s="30" customFormat="1" ht="30.75" customHeight="1" x14ac:dyDescent="0.25">
      <c r="A7" s="237">
        <v>1</v>
      </c>
      <c r="B7" s="195" t="s">
        <v>334</v>
      </c>
      <c r="C7" s="145">
        <v>1</v>
      </c>
      <c r="D7" s="145">
        <v>1</v>
      </c>
      <c r="E7" s="58">
        <f>D7/C7*100</f>
        <v>100</v>
      </c>
      <c r="F7" s="313" t="s">
        <v>119</v>
      </c>
      <c r="G7" s="40">
        <f>G10</f>
        <v>50</v>
      </c>
      <c r="H7" s="40">
        <f>H10</f>
        <v>50</v>
      </c>
      <c r="I7" s="40">
        <f>H7/G7*100</f>
        <v>100</v>
      </c>
      <c r="J7" s="63">
        <f>E7/I7*100</f>
        <v>100</v>
      </c>
      <c r="K7" s="189" t="s">
        <v>228</v>
      </c>
      <c r="L7" s="39">
        <v>225</v>
      </c>
      <c r="M7" s="188">
        <v>189</v>
      </c>
      <c r="N7" s="104">
        <f>L7/M7*100</f>
        <v>119.04761904761905</v>
      </c>
      <c r="O7" s="198">
        <f>N12*J7/100</f>
        <v>77.710345452280947</v>
      </c>
      <c r="P7" s="266" t="s">
        <v>218</v>
      </c>
      <c r="Q7" s="35"/>
      <c r="R7" s="35"/>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row>
    <row r="8" spans="1:130" s="30" customFormat="1" ht="192" customHeight="1" x14ac:dyDescent="0.25">
      <c r="A8" s="193"/>
      <c r="B8" s="196"/>
      <c r="C8" s="241" t="s">
        <v>365</v>
      </c>
      <c r="D8" s="242"/>
      <c r="E8" s="243"/>
      <c r="F8" s="45" t="s">
        <v>166</v>
      </c>
      <c r="G8" s="61">
        <v>0</v>
      </c>
      <c r="H8" s="61">
        <v>0</v>
      </c>
      <c r="I8" s="40"/>
      <c r="J8" s="60"/>
      <c r="K8" s="190" t="s">
        <v>229</v>
      </c>
      <c r="L8" s="39">
        <v>12</v>
      </c>
      <c r="M8" s="188">
        <v>31</v>
      </c>
      <c r="N8" s="104">
        <f t="shared" ref="N8:N11" si="0">L8/M8*100</f>
        <v>38.70967741935484</v>
      </c>
      <c r="O8" s="199"/>
      <c r="P8" s="235"/>
      <c r="Q8" s="31"/>
      <c r="R8" s="31"/>
    </row>
    <row r="9" spans="1:130" s="30" customFormat="1" ht="160.5" customHeight="1" x14ac:dyDescent="0.25">
      <c r="A9" s="193"/>
      <c r="B9" s="196"/>
      <c r="C9" s="244"/>
      <c r="D9" s="245"/>
      <c r="E9" s="246"/>
      <c r="F9" s="45" t="s">
        <v>165</v>
      </c>
      <c r="G9" s="61" t="s">
        <v>169</v>
      </c>
      <c r="H9" s="61" t="s">
        <v>169</v>
      </c>
      <c r="I9" s="40"/>
      <c r="J9" s="60"/>
      <c r="K9" s="189" t="s">
        <v>230</v>
      </c>
      <c r="L9" s="39">
        <v>17</v>
      </c>
      <c r="M9" s="188">
        <v>37</v>
      </c>
      <c r="N9" s="104">
        <f t="shared" si="0"/>
        <v>45.945945945945951</v>
      </c>
      <c r="O9" s="199"/>
      <c r="P9" s="235"/>
      <c r="Q9" s="31"/>
      <c r="R9" s="31"/>
    </row>
    <row r="10" spans="1:130" s="30" customFormat="1" ht="333" customHeight="1" x14ac:dyDescent="0.25">
      <c r="A10" s="193"/>
      <c r="B10" s="196"/>
      <c r="C10" s="244"/>
      <c r="D10" s="245"/>
      <c r="E10" s="246"/>
      <c r="F10" s="45" t="s">
        <v>167</v>
      </c>
      <c r="G10" s="46">
        <v>50</v>
      </c>
      <c r="H10" s="46">
        <v>50</v>
      </c>
      <c r="I10" s="40">
        <f>H10/G10*100</f>
        <v>100</v>
      </c>
      <c r="J10" s="62">
        <f>E7/I10*100</f>
        <v>100</v>
      </c>
      <c r="K10" s="189" t="s">
        <v>231</v>
      </c>
      <c r="L10" s="39">
        <v>1</v>
      </c>
      <c r="M10" s="188">
        <v>2</v>
      </c>
      <c r="N10" s="104">
        <v>100</v>
      </c>
      <c r="O10" s="199"/>
      <c r="P10" s="235"/>
      <c r="Q10" s="31"/>
      <c r="R10" s="31"/>
    </row>
    <row r="11" spans="1:130" s="30" customFormat="1" ht="173.25" customHeight="1" x14ac:dyDescent="0.25">
      <c r="A11" s="193"/>
      <c r="B11" s="196"/>
      <c r="C11" s="244"/>
      <c r="D11" s="245"/>
      <c r="E11" s="246"/>
      <c r="F11" s="48" t="s">
        <v>168</v>
      </c>
      <c r="G11" s="46" t="s">
        <v>169</v>
      </c>
      <c r="H11" s="46" t="s">
        <v>169</v>
      </c>
      <c r="I11" s="40"/>
      <c r="J11" s="60"/>
      <c r="K11" s="189" t="s">
        <v>232</v>
      </c>
      <c r="L11" s="39">
        <v>56</v>
      </c>
      <c r="M11" s="188">
        <v>66</v>
      </c>
      <c r="N11" s="104">
        <f t="shared" si="0"/>
        <v>84.848484848484844</v>
      </c>
      <c r="O11" s="199"/>
      <c r="P11" s="235"/>
      <c r="Q11" s="32"/>
      <c r="R11" s="31"/>
    </row>
    <row r="12" spans="1:130" ht="319.5" customHeight="1" thickBot="1" x14ac:dyDescent="0.3">
      <c r="A12" s="194"/>
      <c r="B12" s="197"/>
      <c r="C12" s="247"/>
      <c r="D12" s="248"/>
      <c r="E12" s="249"/>
      <c r="F12" s="55"/>
      <c r="G12" s="56"/>
      <c r="H12" s="56"/>
      <c r="I12" s="56"/>
      <c r="J12" s="57"/>
      <c r="K12" s="256" t="s">
        <v>163</v>
      </c>
      <c r="L12" s="257"/>
      <c r="M12" s="258"/>
      <c r="N12" s="191">
        <f>SUM(N7:N11)/5</f>
        <v>77.710345452280947</v>
      </c>
      <c r="O12" s="200"/>
      <c r="P12" s="250"/>
    </row>
    <row r="13" spans="1:130" s="30" customFormat="1" ht="51" customHeight="1" x14ac:dyDescent="0.25">
      <c r="A13" s="237">
        <v>2</v>
      </c>
      <c r="B13" s="195" t="s">
        <v>170</v>
      </c>
      <c r="C13" s="145">
        <v>1</v>
      </c>
      <c r="D13" s="145">
        <v>1</v>
      </c>
      <c r="E13" s="171">
        <f>D13/C13*100</f>
        <v>100</v>
      </c>
      <c r="F13" s="164" t="s">
        <v>119</v>
      </c>
      <c r="G13" s="165">
        <f>SUM(G14:G17)</f>
        <v>404.8</v>
      </c>
      <c r="H13" s="165">
        <f>SUM(H14:H17)</f>
        <v>233.90299999999999</v>
      </c>
      <c r="I13" s="165">
        <f>H13/G13*100</f>
        <v>57.782361660079054</v>
      </c>
      <c r="J13" s="166">
        <f>E13/I13*100</f>
        <v>173.06319286199835</v>
      </c>
      <c r="K13" s="78" t="s">
        <v>26</v>
      </c>
      <c r="L13" s="92">
        <v>290932</v>
      </c>
      <c r="M13" s="150">
        <v>704307</v>
      </c>
      <c r="N13" s="93">
        <f>M13/L13*100</f>
        <v>242.08646694072843</v>
      </c>
      <c r="O13" s="198">
        <f>N91*J13/100</f>
        <v>193.30402522683241</v>
      </c>
      <c r="P13" s="201" t="s">
        <v>219</v>
      </c>
      <c r="Q13" s="35"/>
      <c r="R13" s="35"/>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row>
    <row r="14" spans="1:130" s="30" customFormat="1" ht="79.5" customHeight="1" x14ac:dyDescent="0.25">
      <c r="A14" s="193"/>
      <c r="B14" s="196"/>
      <c r="C14" s="241" t="s">
        <v>350</v>
      </c>
      <c r="D14" s="242"/>
      <c r="E14" s="243"/>
      <c r="F14" s="167" t="s">
        <v>166</v>
      </c>
      <c r="G14" s="146"/>
      <c r="H14" s="146"/>
      <c r="I14" s="165"/>
      <c r="J14" s="168"/>
      <c r="K14" s="78" t="s">
        <v>27</v>
      </c>
      <c r="L14" s="94">
        <v>6200</v>
      </c>
      <c r="M14" s="150">
        <v>32245.5</v>
      </c>
      <c r="N14" s="93">
        <f t="shared" ref="N14:N74" si="1">M14/L14*100</f>
        <v>520.08870967741939</v>
      </c>
      <c r="O14" s="199"/>
      <c r="P14" s="202"/>
      <c r="Q14" s="31"/>
      <c r="R14" s="31"/>
    </row>
    <row r="15" spans="1:130" s="30" customFormat="1" ht="66" customHeight="1" x14ac:dyDescent="0.25">
      <c r="A15" s="193"/>
      <c r="B15" s="196"/>
      <c r="C15" s="244"/>
      <c r="D15" s="245"/>
      <c r="E15" s="246"/>
      <c r="F15" s="167" t="s">
        <v>165</v>
      </c>
      <c r="G15" s="146"/>
      <c r="H15" s="146"/>
      <c r="I15" s="165"/>
      <c r="J15" s="169"/>
      <c r="K15" s="79" t="s">
        <v>28</v>
      </c>
      <c r="L15" s="94">
        <v>303718</v>
      </c>
      <c r="M15" s="150">
        <v>961544</v>
      </c>
      <c r="N15" s="93">
        <f t="shared" si="1"/>
        <v>316.59104827504461</v>
      </c>
      <c r="O15" s="199"/>
      <c r="P15" s="202"/>
      <c r="Q15" s="31"/>
      <c r="R15" s="31"/>
    </row>
    <row r="16" spans="1:130" s="30" customFormat="1" ht="72.599999999999994" customHeight="1" x14ac:dyDescent="0.25">
      <c r="A16" s="193"/>
      <c r="B16" s="196"/>
      <c r="C16" s="244"/>
      <c r="D16" s="245"/>
      <c r="E16" s="246"/>
      <c r="F16" s="167" t="s">
        <v>167</v>
      </c>
      <c r="G16" s="146">
        <v>404.8</v>
      </c>
      <c r="H16" s="146">
        <v>233.90299999999999</v>
      </c>
      <c r="I16" s="165">
        <f>H16/G16*100</f>
        <v>57.782361660079054</v>
      </c>
      <c r="J16" s="169">
        <f>E13/I16*100</f>
        <v>173.06319286199835</v>
      </c>
      <c r="K16" s="80" t="s">
        <v>29</v>
      </c>
      <c r="L16" s="94">
        <v>114259</v>
      </c>
      <c r="M16" s="150">
        <v>129099</v>
      </c>
      <c r="N16" s="93">
        <f t="shared" si="1"/>
        <v>112.98803595340409</v>
      </c>
      <c r="O16" s="199"/>
      <c r="P16" s="202"/>
      <c r="Q16" s="31"/>
      <c r="R16" s="31"/>
    </row>
    <row r="17" spans="1:18" s="30" customFormat="1" ht="86.25" customHeight="1" x14ac:dyDescent="0.25">
      <c r="A17" s="193"/>
      <c r="B17" s="196"/>
      <c r="C17" s="244"/>
      <c r="D17" s="245"/>
      <c r="E17" s="246"/>
      <c r="F17" s="170" t="s">
        <v>168</v>
      </c>
      <c r="G17" s="146"/>
      <c r="H17" s="146"/>
      <c r="I17" s="165"/>
      <c r="J17" s="168"/>
      <c r="K17" s="80" t="s">
        <v>30</v>
      </c>
      <c r="L17" s="94">
        <v>5585</v>
      </c>
      <c r="M17" s="150">
        <v>7125</v>
      </c>
      <c r="N17" s="93">
        <f t="shared" si="1"/>
        <v>127.57385854968666</v>
      </c>
      <c r="O17" s="199"/>
      <c r="P17" s="202"/>
      <c r="Q17" s="32"/>
      <c r="R17" s="31"/>
    </row>
    <row r="18" spans="1:18" ht="58.9" customHeight="1" x14ac:dyDescent="0.25">
      <c r="A18" s="193"/>
      <c r="B18" s="196"/>
      <c r="C18" s="244"/>
      <c r="D18" s="245"/>
      <c r="E18" s="246"/>
      <c r="F18" s="49"/>
      <c r="G18" s="50"/>
      <c r="H18" s="50"/>
      <c r="I18" s="50"/>
      <c r="J18" s="51"/>
      <c r="K18" s="81" t="s">
        <v>31</v>
      </c>
      <c r="L18" s="95">
        <v>50.3</v>
      </c>
      <c r="M18" s="151">
        <v>40</v>
      </c>
      <c r="N18" s="93">
        <f t="shared" si="1"/>
        <v>79.522862823061629</v>
      </c>
      <c r="O18" s="199"/>
      <c r="P18" s="202"/>
    </row>
    <row r="19" spans="1:18" ht="96.6" customHeight="1" x14ac:dyDescent="0.25">
      <c r="A19" s="193"/>
      <c r="B19" s="196"/>
      <c r="C19" s="244"/>
      <c r="D19" s="245"/>
      <c r="E19" s="246"/>
      <c r="F19" s="52"/>
      <c r="G19" s="53"/>
      <c r="H19" s="53"/>
      <c r="I19" s="53"/>
      <c r="J19" s="54"/>
      <c r="K19" s="65" t="s">
        <v>32</v>
      </c>
      <c r="L19" s="95">
        <v>3630480</v>
      </c>
      <c r="M19" s="151">
        <v>4353042</v>
      </c>
      <c r="N19" s="93">
        <f t="shared" si="1"/>
        <v>119.90265749983473</v>
      </c>
      <c r="O19" s="199"/>
      <c r="P19" s="202"/>
    </row>
    <row r="20" spans="1:18" ht="63.75" customHeight="1" x14ac:dyDescent="0.25">
      <c r="A20" s="193"/>
      <c r="B20" s="196"/>
      <c r="C20" s="244"/>
      <c r="D20" s="245"/>
      <c r="E20" s="246"/>
      <c r="F20" s="52"/>
      <c r="G20" s="53"/>
      <c r="H20" s="53"/>
      <c r="I20" s="53"/>
      <c r="J20" s="54"/>
      <c r="K20" s="65" t="s">
        <v>33</v>
      </c>
      <c r="L20" s="95">
        <v>24061.9</v>
      </c>
      <c r="M20" s="151">
        <v>25092.799999999999</v>
      </c>
      <c r="N20" s="93">
        <f t="shared" si="1"/>
        <v>104.2843665712184</v>
      </c>
      <c r="O20" s="199"/>
      <c r="P20" s="202"/>
    </row>
    <row r="21" spans="1:18" ht="44.45" customHeight="1" x14ac:dyDescent="0.25">
      <c r="A21" s="193"/>
      <c r="B21" s="196"/>
      <c r="C21" s="244"/>
      <c r="D21" s="245"/>
      <c r="E21" s="246"/>
      <c r="F21" s="52"/>
      <c r="G21" s="53"/>
      <c r="H21" s="53"/>
      <c r="I21" s="53"/>
      <c r="J21" s="54"/>
      <c r="K21" s="79" t="s">
        <v>34</v>
      </c>
      <c r="L21" s="95">
        <v>77900</v>
      </c>
      <c r="M21" s="151">
        <v>66349</v>
      </c>
      <c r="N21" s="93">
        <f t="shared" si="1"/>
        <v>85.172015404364572</v>
      </c>
      <c r="O21" s="199"/>
      <c r="P21" s="202"/>
    </row>
    <row r="22" spans="1:18" ht="33.6" customHeight="1" x14ac:dyDescent="0.25">
      <c r="A22" s="193"/>
      <c r="B22" s="196"/>
      <c r="C22" s="244"/>
      <c r="D22" s="245"/>
      <c r="E22" s="246"/>
      <c r="F22" s="52"/>
      <c r="G22" s="53"/>
      <c r="H22" s="53"/>
      <c r="I22" s="53"/>
      <c r="J22" s="54"/>
      <c r="K22" s="79" t="s">
        <v>35</v>
      </c>
      <c r="L22" s="95">
        <v>42</v>
      </c>
      <c r="M22" s="151">
        <v>30.8</v>
      </c>
      <c r="N22" s="93">
        <f t="shared" si="1"/>
        <v>73.333333333333343</v>
      </c>
      <c r="O22" s="199"/>
      <c r="P22" s="202"/>
    </row>
    <row r="23" spans="1:18" ht="32.450000000000003" customHeight="1" x14ac:dyDescent="0.25">
      <c r="A23" s="193"/>
      <c r="B23" s="196"/>
      <c r="C23" s="244"/>
      <c r="D23" s="245"/>
      <c r="E23" s="246"/>
      <c r="F23" s="52"/>
      <c r="G23" s="53"/>
      <c r="H23" s="53"/>
      <c r="I23" s="53"/>
      <c r="J23" s="54"/>
      <c r="K23" s="79" t="s">
        <v>36</v>
      </c>
      <c r="L23" s="95">
        <v>236400</v>
      </c>
      <c r="M23" s="151">
        <v>145597</v>
      </c>
      <c r="N23" s="93">
        <f t="shared" si="1"/>
        <v>61.589255499153971</v>
      </c>
      <c r="O23" s="199"/>
      <c r="P23" s="202"/>
    </row>
    <row r="24" spans="1:18" ht="42.6" customHeight="1" x14ac:dyDescent="0.25">
      <c r="A24" s="193"/>
      <c r="B24" s="196"/>
      <c r="C24" s="244"/>
      <c r="D24" s="245"/>
      <c r="E24" s="246"/>
      <c r="F24" s="52"/>
      <c r="G24" s="53"/>
      <c r="H24" s="53"/>
      <c r="I24" s="53"/>
      <c r="J24" s="54"/>
      <c r="K24" s="79" t="s">
        <v>37</v>
      </c>
      <c r="L24" s="95">
        <v>374500</v>
      </c>
      <c r="M24" s="151">
        <v>488254</v>
      </c>
      <c r="N24" s="93">
        <f t="shared" si="1"/>
        <v>130.37489986648865</v>
      </c>
      <c r="O24" s="199"/>
      <c r="P24" s="202"/>
    </row>
    <row r="25" spans="1:18" ht="66.75" customHeight="1" x14ac:dyDescent="0.25">
      <c r="A25" s="193"/>
      <c r="B25" s="196"/>
      <c r="C25" s="244"/>
      <c r="D25" s="245"/>
      <c r="E25" s="246"/>
      <c r="F25" s="52"/>
      <c r="G25" s="53"/>
      <c r="H25" s="53"/>
      <c r="I25" s="53"/>
      <c r="J25" s="54"/>
      <c r="K25" s="79" t="s">
        <v>38</v>
      </c>
      <c r="L25" s="95">
        <v>5460</v>
      </c>
      <c r="M25" s="151">
        <v>7108.7</v>
      </c>
      <c r="N25" s="93">
        <f t="shared" si="1"/>
        <v>130.19597069597069</v>
      </c>
      <c r="O25" s="199"/>
      <c r="P25" s="202"/>
    </row>
    <row r="26" spans="1:18" ht="66.75" customHeight="1" x14ac:dyDescent="0.25">
      <c r="A26" s="193"/>
      <c r="B26" s="196"/>
      <c r="C26" s="244"/>
      <c r="D26" s="245"/>
      <c r="E26" s="246"/>
      <c r="F26" s="52"/>
      <c r="G26" s="53"/>
      <c r="H26" s="53"/>
      <c r="I26" s="53"/>
      <c r="J26" s="54"/>
      <c r="K26" s="79" t="s">
        <v>39</v>
      </c>
      <c r="L26" s="95">
        <v>31067</v>
      </c>
      <c r="M26" s="151">
        <v>39295.9</v>
      </c>
      <c r="N26" s="93">
        <f t="shared" si="1"/>
        <v>126.48759133485692</v>
      </c>
      <c r="O26" s="199"/>
      <c r="P26" s="202"/>
    </row>
    <row r="27" spans="1:18" ht="18" customHeight="1" x14ac:dyDescent="0.25">
      <c r="A27" s="193"/>
      <c r="B27" s="196"/>
      <c r="C27" s="244"/>
      <c r="D27" s="245"/>
      <c r="E27" s="246"/>
      <c r="F27" s="52"/>
      <c r="G27" s="53"/>
      <c r="H27" s="53"/>
      <c r="I27" s="53"/>
      <c r="J27" s="54"/>
      <c r="K27" s="79" t="s">
        <v>40</v>
      </c>
      <c r="L27" s="95">
        <v>7000</v>
      </c>
      <c r="M27" s="151">
        <v>8398</v>
      </c>
      <c r="N27" s="93">
        <f t="shared" si="1"/>
        <v>119.97142857142858</v>
      </c>
      <c r="O27" s="199"/>
      <c r="P27" s="202"/>
    </row>
    <row r="28" spans="1:18" ht="44.45" customHeight="1" x14ac:dyDescent="0.25">
      <c r="A28" s="193"/>
      <c r="B28" s="196"/>
      <c r="C28" s="244"/>
      <c r="D28" s="245"/>
      <c r="E28" s="246"/>
      <c r="F28" s="52"/>
      <c r="G28" s="53"/>
      <c r="H28" s="53"/>
      <c r="I28" s="53"/>
      <c r="J28" s="54"/>
      <c r="K28" s="79" t="s">
        <v>41</v>
      </c>
      <c r="L28" s="95">
        <v>503300</v>
      </c>
      <c r="M28" s="151">
        <v>876417</v>
      </c>
      <c r="N28" s="93">
        <f t="shared" si="1"/>
        <v>174.13411484204252</v>
      </c>
      <c r="O28" s="199"/>
      <c r="P28" s="202"/>
    </row>
    <row r="29" spans="1:18" ht="31.9" customHeight="1" x14ac:dyDescent="0.25">
      <c r="A29" s="193"/>
      <c r="B29" s="196"/>
      <c r="C29" s="244"/>
      <c r="D29" s="245"/>
      <c r="E29" s="246"/>
      <c r="F29" s="52"/>
      <c r="G29" s="53"/>
      <c r="H29" s="53"/>
      <c r="I29" s="53"/>
      <c r="J29" s="54"/>
      <c r="K29" s="79" t="s">
        <v>42</v>
      </c>
      <c r="L29" s="95">
        <v>24132</v>
      </c>
      <c r="M29" s="151">
        <v>22969</v>
      </c>
      <c r="N29" s="93">
        <f t="shared" si="1"/>
        <v>95.180672965357203</v>
      </c>
      <c r="O29" s="199"/>
      <c r="P29" s="202"/>
    </row>
    <row r="30" spans="1:18" ht="46.9" customHeight="1" x14ac:dyDescent="0.25">
      <c r="A30" s="193"/>
      <c r="B30" s="196"/>
      <c r="C30" s="244"/>
      <c r="D30" s="245"/>
      <c r="E30" s="246"/>
      <c r="F30" s="52"/>
      <c r="G30" s="53"/>
      <c r="H30" s="53"/>
      <c r="I30" s="53"/>
      <c r="J30" s="54"/>
      <c r="K30" s="79" t="s">
        <v>43</v>
      </c>
      <c r="L30" s="95">
        <v>30</v>
      </c>
      <c r="M30" s="151">
        <v>31.6</v>
      </c>
      <c r="N30" s="93">
        <f t="shared" si="1"/>
        <v>105.33333333333334</v>
      </c>
      <c r="O30" s="199"/>
      <c r="P30" s="202"/>
    </row>
    <row r="31" spans="1:18" ht="43.9" customHeight="1" x14ac:dyDescent="0.25">
      <c r="A31" s="193"/>
      <c r="B31" s="196"/>
      <c r="C31" s="244"/>
      <c r="D31" s="245"/>
      <c r="E31" s="246"/>
      <c r="F31" s="52"/>
      <c r="G31" s="53"/>
      <c r="H31" s="53"/>
      <c r="I31" s="53"/>
      <c r="J31" s="54"/>
      <c r="K31" s="79" t="s">
        <v>44</v>
      </c>
      <c r="L31" s="95">
        <v>6100</v>
      </c>
      <c r="M31" s="151">
        <v>3900.9</v>
      </c>
      <c r="N31" s="93">
        <f t="shared" si="1"/>
        <v>63.949180327868845</v>
      </c>
      <c r="O31" s="199"/>
      <c r="P31" s="202"/>
    </row>
    <row r="32" spans="1:18" ht="46.9" customHeight="1" x14ac:dyDescent="0.25">
      <c r="A32" s="193"/>
      <c r="B32" s="196"/>
      <c r="C32" s="244"/>
      <c r="D32" s="245"/>
      <c r="E32" s="246"/>
      <c r="F32" s="52"/>
      <c r="G32" s="53"/>
      <c r="H32" s="53"/>
      <c r="I32" s="53"/>
      <c r="J32" s="54"/>
      <c r="K32" s="79" t="s">
        <v>45</v>
      </c>
      <c r="L32" s="95">
        <v>87</v>
      </c>
      <c r="M32" s="151">
        <v>80.599999999999994</v>
      </c>
      <c r="N32" s="93">
        <f t="shared" si="1"/>
        <v>92.643678160919535</v>
      </c>
      <c r="O32" s="199"/>
      <c r="P32" s="202"/>
    </row>
    <row r="33" spans="1:16" ht="42" customHeight="1" x14ac:dyDescent="0.25">
      <c r="A33" s="193"/>
      <c r="B33" s="196"/>
      <c r="C33" s="244"/>
      <c r="D33" s="245"/>
      <c r="E33" s="246"/>
      <c r="F33" s="52"/>
      <c r="G33" s="53"/>
      <c r="H33" s="53"/>
      <c r="I33" s="53"/>
      <c r="J33" s="54"/>
      <c r="K33" s="79" t="s">
        <v>46</v>
      </c>
      <c r="L33" s="95">
        <v>50</v>
      </c>
      <c r="M33" s="151">
        <v>64.900000000000006</v>
      </c>
      <c r="N33" s="93">
        <f t="shared" si="1"/>
        <v>129.80000000000001</v>
      </c>
      <c r="O33" s="199"/>
      <c r="P33" s="202"/>
    </row>
    <row r="34" spans="1:16" ht="118.15" customHeight="1" x14ac:dyDescent="0.25">
      <c r="A34" s="193"/>
      <c r="B34" s="196"/>
      <c r="C34" s="244"/>
      <c r="D34" s="245"/>
      <c r="E34" s="246"/>
      <c r="F34" s="52"/>
      <c r="G34" s="53"/>
      <c r="H34" s="53"/>
      <c r="I34" s="53"/>
      <c r="J34" s="54"/>
      <c r="K34" s="79" t="s">
        <v>47</v>
      </c>
      <c r="L34" s="95">
        <v>64.2</v>
      </c>
      <c r="M34" s="151">
        <v>58</v>
      </c>
      <c r="N34" s="93">
        <f t="shared" si="1"/>
        <v>90.342679127725859</v>
      </c>
      <c r="O34" s="199"/>
      <c r="P34" s="202"/>
    </row>
    <row r="35" spans="1:16" ht="28.15" customHeight="1" x14ac:dyDescent="0.25">
      <c r="A35" s="193"/>
      <c r="B35" s="196"/>
      <c r="C35" s="244"/>
      <c r="D35" s="245"/>
      <c r="E35" s="246"/>
      <c r="F35" s="52"/>
      <c r="G35" s="53"/>
      <c r="H35" s="53"/>
      <c r="I35" s="53"/>
      <c r="J35" s="54"/>
      <c r="K35" s="79" t="s">
        <v>48</v>
      </c>
      <c r="L35" s="95">
        <v>79</v>
      </c>
      <c r="M35" s="151">
        <v>95.1</v>
      </c>
      <c r="N35" s="93">
        <f t="shared" si="1"/>
        <v>120.37974683544303</v>
      </c>
      <c r="O35" s="199"/>
      <c r="P35" s="202"/>
    </row>
    <row r="36" spans="1:16" ht="44.45" customHeight="1" x14ac:dyDescent="0.25">
      <c r="A36" s="193"/>
      <c r="B36" s="196"/>
      <c r="C36" s="244"/>
      <c r="D36" s="245"/>
      <c r="E36" s="246"/>
      <c r="F36" s="52"/>
      <c r="G36" s="53"/>
      <c r="H36" s="53"/>
      <c r="I36" s="53"/>
      <c r="J36" s="54"/>
      <c r="K36" s="79" t="s">
        <v>49</v>
      </c>
      <c r="L36" s="95">
        <v>75</v>
      </c>
      <c r="M36" s="151">
        <v>86</v>
      </c>
      <c r="N36" s="93">
        <f t="shared" si="1"/>
        <v>114.66666666666667</v>
      </c>
      <c r="O36" s="199"/>
      <c r="P36" s="202"/>
    </row>
    <row r="37" spans="1:16" ht="44.45" customHeight="1" x14ac:dyDescent="0.25">
      <c r="A37" s="193"/>
      <c r="B37" s="196"/>
      <c r="C37" s="244"/>
      <c r="D37" s="245"/>
      <c r="E37" s="246"/>
      <c r="F37" s="52"/>
      <c r="G37" s="53"/>
      <c r="H37" s="53"/>
      <c r="I37" s="53"/>
      <c r="J37" s="54"/>
      <c r="K37" s="79" t="s">
        <v>50</v>
      </c>
      <c r="L37" s="95">
        <v>88</v>
      </c>
      <c r="M37" s="151">
        <v>94.7</v>
      </c>
      <c r="N37" s="93">
        <f t="shared" si="1"/>
        <v>107.61363636363637</v>
      </c>
      <c r="O37" s="199"/>
      <c r="P37" s="202"/>
    </row>
    <row r="38" spans="1:16" ht="48" customHeight="1" x14ac:dyDescent="0.25">
      <c r="A38" s="193"/>
      <c r="B38" s="196"/>
      <c r="C38" s="244"/>
      <c r="D38" s="245"/>
      <c r="E38" s="246"/>
      <c r="F38" s="52"/>
      <c r="G38" s="53"/>
      <c r="H38" s="53"/>
      <c r="I38" s="53"/>
      <c r="J38" s="54"/>
      <c r="K38" s="79" t="s">
        <v>51</v>
      </c>
      <c r="L38" s="95">
        <v>100</v>
      </c>
      <c r="M38" s="151">
        <v>100</v>
      </c>
      <c r="N38" s="93">
        <f t="shared" si="1"/>
        <v>100</v>
      </c>
      <c r="O38" s="199"/>
      <c r="P38" s="202"/>
    </row>
    <row r="39" spans="1:16" ht="60" customHeight="1" x14ac:dyDescent="0.25">
      <c r="A39" s="193"/>
      <c r="B39" s="196"/>
      <c r="C39" s="244"/>
      <c r="D39" s="245"/>
      <c r="E39" s="246"/>
      <c r="F39" s="52"/>
      <c r="G39" s="53"/>
      <c r="H39" s="53"/>
      <c r="I39" s="53"/>
      <c r="J39" s="54"/>
      <c r="K39" s="79" t="s">
        <v>52</v>
      </c>
      <c r="L39" s="95">
        <v>100</v>
      </c>
      <c r="M39" s="151">
        <v>100</v>
      </c>
      <c r="N39" s="93">
        <f t="shared" si="1"/>
        <v>100</v>
      </c>
      <c r="O39" s="199"/>
      <c r="P39" s="202"/>
    </row>
    <row r="40" spans="1:16" ht="78" customHeight="1" x14ac:dyDescent="0.25">
      <c r="A40" s="193"/>
      <c r="B40" s="196"/>
      <c r="C40" s="244"/>
      <c r="D40" s="245"/>
      <c r="E40" s="246"/>
      <c r="F40" s="52"/>
      <c r="G40" s="53"/>
      <c r="H40" s="53"/>
      <c r="I40" s="53"/>
      <c r="J40" s="54"/>
      <c r="K40" s="79" t="s">
        <v>53</v>
      </c>
      <c r="L40" s="95">
        <v>11.6</v>
      </c>
      <c r="M40" s="151">
        <v>7.5</v>
      </c>
      <c r="N40" s="93">
        <f t="shared" si="1"/>
        <v>64.65517241379311</v>
      </c>
      <c r="O40" s="199"/>
      <c r="P40" s="202"/>
    </row>
    <row r="41" spans="1:16" ht="78" customHeight="1" x14ac:dyDescent="0.25">
      <c r="A41" s="193"/>
      <c r="B41" s="196"/>
      <c r="C41" s="244"/>
      <c r="D41" s="245"/>
      <c r="E41" s="246"/>
      <c r="F41" s="52"/>
      <c r="G41" s="53"/>
      <c r="H41" s="53"/>
      <c r="I41" s="53"/>
      <c r="J41" s="54"/>
      <c r="K41" s="79" t="s">
        <v>54</v>
      </c>
      <c r="L41" s="95">
        <v>75</v>
      </c>
      <c r="M41" s="151">
        <v>100</v>
      </c>
      <c r="N41" s="93">
        <f t="shared" si="1"/>
        <v>133.33333333333331</v>
      </c>
      <c r="O41" s="199"/>
      <c r="P41" s="202"/>
    </row>
    <row r="42" spans="1:16" ht="45" customHeight="1" x14ac:dyDescent="0.25">
      <c r="A42" s="193"/>
      <c r="B42" s="196"/>
      <c r="C42" s="244"/>
      <c r="D42" s="245"/>
      <c r="E42" s="246"/>
      <c r="F42" s="52"/>
      <c r="G42" s="53"/>
      <c r="H42" s="53"/>
      <c r="I42" s="53"/>
      <c r="J42" s="54"/>
      <c r="K42" s="79" t="s">
        <v>55</v>
      </c>
      <c r="L42" s="95">
        <v>97</v>
      </c>
      <c r="M42" s="151">
        <v>97</v>
      </c>
      <c r="N42" s="93">
        <f t="shared" si="1"/>
        <v>100</v>
      </c>
      <c r="O42" s="199"/>
      <c r="P42" s="202"/>
    </row>
    <row r="43" spans="1:16" ht="48" customHeight="1" x14ac:dyDescent="0.25">
      <c r="A43" s="193"/>
      <c r="B43" s="196"/>
      <c r="C43" s="244"/>
      <c r="D43" s="245"/>
      <c r="E43" s="246"/>
      <c r="F43" s="52"/>
      <c r="G43" s="53"/>
      <c r="H43" s="53"/>
      <c r="I43" s="53"/>
      <c r="J43" s="54"/>
      <c r="K43" s="79" t="s">
        <v>57</v>
      </c>
      <c r="L43" s="95">
        <v>2</v>
      </c>
      <c r="M43" s="151">
        <v>2</v>
      </c>
      <c r="N43" s="93">
        <f t="shared" si="1"/>
        <v>100</v>
      </c>
      <c r="O43" s="199"/>
      <c r="P43" s="202"/>
    </row>
    <row r="44" spans="1:16" ht="33" customHeight="1" x14ac:dyDescent="0.25">
      <c r="A44" s="193"/>
      <c r="B44" s="196"/>
      <c r="C44" s="244"/>
      <c r="D44" s="245"/>
      <c r="E44" s="246"/>
      <c r="F44" s="52"/>
      <c r="G44" s="53"/>
      <c r="H44" s="53"/>
      <c r="I44" s="53"/>
      <c r="J44" s="54"/>
      <c r="K44" s="79" t="s">
        <v>56</v>
      </c>
      <c r="L44" s="95">
        <v>3</v>
      </c>
      <c r="M44" s="151">
        <v>3</v>
      </c>
      <c r="N44" s="93">
        <f t="shared" si="1"/>
        <v>100</v>
      </c>
      <c r="O44" s="199"/>
      <c r="P44" s="202"/>
    </row>
    <row r="45" spans="1:16" ht="58.15" customHeight="1" x14ac:dyDescent="0.25">
      <c r="A45" s="193"/>
      <c r="B45" s="196"/>
      <c r="C45" s="244"/>
      <c r="D45" s="245"/>
      <c r="E45" s="246"/>
      <c r="F45" s="52"/>
      <c r="G45" s="53"/>
      <c r="H45" s="53"/>
      <c r="I45" s="53"/>
      <c r="J45" s="54"/>
      <c r="K45" s="82" t="s">
        <v>58</v>
      </c>
      <c r="L45" s="95">
        <v>195</v>
      </c>
      <c r="M45" s="151">
        <v>168</v>
      </c>
      <c r="N45" s="93">
        <f t="shared" si="1"/>
        <v>86.15384615384616</v>
      </c>
      <c r="O45" s="199"/>
      <c r="P45" s="202"/>
    </row>
    <row r="46" spans="1:16" ht="59.45" customHeight="1" x14ac:dyDescent="0.25">
      <c r="A46" s="193"/>
      <c r="B46" s="196"/>
      <c r="C46" s="244"/>
      <c r="D46" s="245"/>
      <c r="E46" s="246"/>
      <c r="F46" s="52"/>
      <c r="G46" s="53"/>
      <c r="H46" s="53"/>
      <c r="I46" s="53"/>
      <c r="J46" s="54"/>
      <c r="K46" s="79" t="s">
        <v>59</v>
      </c>
      <c r="L46" s="95">
        <v>5</v>
      </c>
      <c r="M46" s="151">
        <v>5</v>
      </c>
      <c r="N46" s="93">
        <f t="shared" si="1"/>
        <v>100</v>
      </c>
      <c r="O46" s="199"/>
      <c r="P46" s="202"/>
    </row>
    <row r="47" spans="1:16" ht="46.15" customHeight="1" x14ac:dyDescent="0.25">
      <c r="A47" s="193"/>
      <c r="B47" s="196"/>
      <c r="C47" s="244"/>
      <c r="D47" s="245"/>
      <c r="E47" s="246"/>
      <c r="F47" s="52"/>
      <c r="G47" s="53"/>
      <c r="H47" s="53"/>
      <c r="I47" s="53"/>
      <c r="J47" s="54"/>
      <c r="K47" s="79" t="s">
        <v>71</v>
      </c>
      <c r="L47" s="95">
        <v>1899727</v>
      </c>
      <c r="M47" s="151">
        <v>1268844.5</v>
      </c>
      <c r="N47" s="93">
        <f t="shared" si="1"/>
        <v>66.790886269448194</v>
      </c>
      <c r="O47" s="199"/>
      <c r="P47" s="202"/>
    </row>
    <row r="48" spans="1:16" ht="47.45" customHeight="1" x14ac:dyDescent="0.25">
      <c r="A48" s="193"/>
      <c r="B48" s="196"/>
      <c r="C48" s="244"/>
      <c r="D48" s="245"/>
      <c r="E48" s="246"/>
      <c r="F48" s="52"/>
      <c r="G48" s="53"/>
      <c r="H48" s="53"/>
      <c r="I48" s="53"/>
      <c r="J48" s="54"/>
      <c r="K48" s="78" t="s">
        <v>60</v>
      </c>
      <c r="L48" s="95">
        <v>109.3</v>
      </c>
      <c r="M48" s="151">
        <v>101.4</v>
      </c>
      <c r="N48" s="93">
        <f t="shared" si="1"/>
        <v>92.772186642268991</v>
      </c>
      <c r="O48" s="199"/>
      <c r="P48" s="202"/>
    </row>
    <row r="49" spans="1:16" ht="58.15" customHeight="1" x14ac:dyDescent="0.25">
      <c r="A49" s="193"/>
      <c r="B49" s="196"/>
      <c r="C49" s="244"/>
      <c r="D49" s="245"/>
      <c r="E49" s="246"/>
      <c r="F49" s="52"/>
      <c r="G49" s="53"/>
      <c r="H49" s="53"/>
      <c r="I49" s="53"/>
      <c r="J49" s="54"/>
      <c r="K49" s="78" t="s">
        <v>61</v>
      </c>
      <c r="L49" s="95">
        <v>107619</v>
      </c>
      <c r="M49" s="151">
        <v>69392</v>
      </c>
      <c r="N49" s="93">
        <f t="shared" si="1"/>
        <v>64.479320566071053</v>
      </c>
      <c r="O49" s="199"/>
      <c r="P49" s="202"/>
    </row>
    <row r="50" spans="1:16" ht="32.450000000000003" customHeight="1" x14ac:dyDescent="0.25">
      <c r="A50" s="193"/>
      <c r="B50" s="196"/>
      <c r="C50" s="244"/>
      <c r="D50" s="245"/>
      <c r="E50" s="246"/>
      <c r="F50" s="52"/>
      <c r="G50" s="53"/>
      <c r="H50" s="53"/>
      <c r="I50" s="53"/>
      <c r="J50" s="54"/>
      <c r="K50" s="79" t="s">
        <v>62</v>
      </c>
      <c r="L50" s="95">
        <v>67</v>
      </c>
      <c r="M50" s="151">
        <v>67</v>
      </c>
      <c r="N50" s="93">
        <f t="shared" si="1"/>
        <v>100</v>
      </c>
      <c r="O50" s="199"/>
      <c r="P50" s="202"/>
    </row>
    <row r="51" spans="1:16" ht="30.6" customHeight="1" x14ac:dyDescent="0.25">
      <c r="A51" s="193"/>
      <c r="B51" s="196"/>
      <c r="C51" s="244"/>
      <c r="D51" s="245"/>
      <c r="E51" s="246"/>
      <c r="F51" s="52"/>
      <c r="G51" s="53"/>
      <c r="H51" s="53"/>
      <c r="I51" s="53"/>
      <c r="J51" s="54"/>
      <c r="K51" s="80" t="s">
        <v>63</v>
      </c>
      <c r="L51" s="95">
        <v>10</v>
      </c>
      <c r="M51" s="151">
        <v>10</v>
      </c>
      <c r="N51" s="93">
        <f t="shared" si="1"/>
        <v>100</v>
      </c>
      <c r="O51" s="199"/>
      <c r="P51" s="202"/>
    </row>
    <row r="52" spans="1:16" ht="77.45" customHeight="1" x14ac:dyDescent="0.25">
      <c r="A52" s="193"/>
      <c r="B52" s="196"/>
      <c r="C52" s="244"/>
      <c r="D52" s="245"/>
      <c r="E52" s="246"/>
      <c r="F52" s="52"/>
      <c r="G52" s="53"/>
      <c r="H52" s="53"/>
      <c r="I52" s="53"/>
      <c r="J52" s="54"/>
      <c r="K52" s="82" t="s">
        <v>64</v>
      </c>
      <c r="L52" s="95">
        <v>66</v>
      </c>
      <c r="M52" s="151">
        <v>83.7</v>
      </c>
      <c r="N52" s="93">
        <f t="shared" si="1"/>
        <v>126.81818181818183</v>
      </c>
      <c r="O52" s="199"/>
      <c r="P52" s="202"/>
    </row>
    <row r="53" spans="1:16" ht="49.15" customHeight="1" x14ac:dyDescent="0.25">
      <c r="A53" s="193"/>
      <c r="B53" s="196"/>
      <c r="C53" s="244"/>
      <c r="D53" s="245"/>
      <c r="E53" s="246"/>
      <c r="F53" s="52"/>
      <c r="G53" s="53"/>
      <c r="H53" s="53"/>
      <c r="I53" s="53"/>
      <c r="J53" s="54"/>
      <c r="K53" s="79" t="s">
        <v>65</v>
      </c>
      <c r="L53" s="95">
        <v>76.8</v>
      </c>
      <c r="M53" s="151">
        <v>80.900000000000006</v>
      </c>
      <c r="N53" s="93">
        <f t="shared" si="1"/>
        <v>105.33854166666667</v>
      </c>
      <c r="O53" s="199"/>
      <c r="P53" s="202"/>
    </row>
    <row r="54" spans="1:16" ht="46.15" customHeight="1" x14ac:dyDescent="0.25">
      <c r="A54" s="193"/>
      <c r="B54" s="196"/>
      <c r="C54" s="244"/>
      <c r="D54" s="245"/>
      <c r="E54" s="246"/>
      <c r="F54" s="52"/>
      <c r="G54" s="53"/>
      <c r="H54" s="53"/>
      <c r="I54" s="53"/>
      <c r="J54" s="54"/>
      <c r="K54" s="79" t="s">
        <v>66</v>
      </c>
      <c r="L54" s="95">
        <v>90</v>
      </c>
      <c r="M54" s="151">
        <v>141</v>
      </c>
      <c r="N54" s="93">
        <f t="shared" si="1"/>
        <v>156.66666666666666</v>
      </c>
      <c r="O54" s="199"/>
      <c r="P54" s="202"/>
    </row>
    <row r="55" spans="1:16" ht="61.15" customHeight="1" x14ac:dyDescent="0.25">
      <c r="A55" s="193"/>
      <c r="B55" s="196"/>
      <c r="C55" s="244"/>
      <c r="D55" s="245"/>
      <c r="E55" s="246"/>
      <c r="F55" s="52"/>
      <c r="G55" s="53"/>
      <c r="H55" s="53"/>
      <c r="I55" s="53"/>
      <c r="J55" s="54"/>
      <c r="K55" s="83" t="s">
        <v>67</v>
      </c>
      <c r="L55" s="95">
        <v>95</v>
      </c>
      <c r="M55" s="151">
        <v>99.6</v>
      </c>
      <c r="N55" s="93">
        <f t="shared" si="1"/>
        <v>104.84210526315789</v>
      </c>
      <c r="O55" s="199"/>
      <c r="P55" s="202"/>
    </row>
    <row r="56" spans="1:16" ht="77.45" customHeight="1" x14ac:dyDescent="0.25">
      <c r="A56" s="193"/>
      <c r="B56" s="196"/>
      <c r="C56" s="244"/>
      <c r="D56" s="245"/>
      <c r="E56" s="246"/>
      <c r="F56" s="52"/>
      <c r="G56" s="53"/>
      <c r="H56" s="53"/>
      <c r="I56" s="53"/>
      <c r="J56" s="54"/>
      <c r="K56" s="79" t="s">
        <v>68</v>
      </c>
      <c r="L56" s="95">
        <v>90</v>
      </c>
      <c r="M56" s="151">
        <v>64</v>
      </c>
      <c r="N56" s="93">
        <f t="shared" si="1"/>
        <v>71.111111111111114</v>
      </c>
      <c r="O56" s="199"/>
      <c r="P56" s="202"/>
    </row>
    <row r="57" spans="1:16" ht="61.15" customHeight="1" x14ac:dyDescent="0.25">
      <c r="A57" s="193"/>
      <c r="B57" s="196"/>
      <c r="C57" s="244"/>
      <c r="D57" s="245"/>
      <c r="E57" s="246"/>
      <c r="F57" s="52"/>
      <c r="G57" s="53"/>
      <c r="H57" s="53"/>
      <c r="I57" s="53"/>
      <c r="J57" s="54"/>
      <c r="K57" s="80" t="s">
        <v>69</v>
      </c>
      <c r="L57" s="95">
        <v>60</v>
      </c>
      <c r="M57" s="151">
        <v>60</v>
      </c>
      <c r="N57" s="93">
        <f t="shared" si="1"/>
        <v>100</v>
      </c>
      <c r="O57" s="199"/>
      <c r="P57" s="202"/>
    </row>
    <row r="58" spans="1:16" ht="57.6" customHeight="1" x14ac:dyDescent="0.25">
      <c r="A58" s="193"/>
      <c r="B58" s="196"/>
      <c r="C58" s="244"/>
      <c r="D58" s="245"/>
      <c r="E58" s="246"/>
      <c r="F58" s="52"/>
      <c r="G58" s="53"/>
      <c r="H58" s="53"/>
      <c r="I58" s="53"/>
      <c r="J58" s="54"/>
      <c r="K58" s="84" t="s">
        <v>70</v>
      </c>
      <c r="L58" s="95">
        <v>50</v>
      </c>
      <c r="M58" s="151">
        <v>63.8</v>
      </c>
      <c r="N58" s="93">
        <f t="shared" si="1"/>
        <v>127.60000000000001</v>
      </c>
      <c r="O58" s="199"/>
      <c r="P58" s="202"/>
    </row>
    <row r="59" spans="1:16" ht="32.450000000000003" customHeight="1" x14ac:dyDescent="0.25">
      <c r="A59" s="193"/>
      <c r="B59" s="196"/>
      <c r="C59" s="244"/>
      <c r="D59" s="245"/>
      <c r="E59" s="246"/>
      <c r="F59" s="52"/>
      <c r="G59" s="53"/>
      <c r="H59" s="53"/>
      <c r="I59" s="53"/>
      <c r="J59" s="54"/>
      <c r="K59" s="79" t="s">
        <v>72</v>
      </c>
      <c r="L59" s="95">
        <v>70</v>
      </c>
      <c r="M59" s="151">
        <v>70.5</v>
      </c>
      <c r="N59" s="93">
        <f t="shared" si="1"/>
        <v>100.71428571428571</v>
      </c>
      <c r="O59" s="199"/>
      <c r="P59" s="202"/>
    </row>
    <row r="60" spans="1:16" ht="46.15" customHeight="1" x14ac:dyDescent="0.25">
      <c r="A60" s="193"/>
      <c r="B60" s="196"/>
      <c r="C60" s="244"/>
      <c r="D60" s="245"/>
      <c r="E60" s="246"/>
      <c r="F60" s="52"/>
      <c r="G60" s="53"/>
      <c r="H60" s="53"/>
      <c r="I60" s="53"/>
      <c r="J60" s="54"/>
      <c r="K60" s="79" t="s">
        <v>73</v>
      </c>
      <c r="L60" s="163">
        <v>1.86</v>
      </c>
      <c r="M60" s="152">
        <v>5.75</v>
      </c>
      <c r="N60" s="93">
        <f t="shared" si="1"/>
        <v>309.13978494623655</v>
      </c>
      <c r="O60" s="199"/>
      <c r="P60" s="202"/>
    </row>
    <row r="61" spans="1:16" ht="30.6" customHeight="1" x14ac:dyDescent="0.25">
      <c r="A61" s="193"/>
      <c r="B61" s="196"/>
      <c r="C61" s="244"/>
      <c r="D61" s="245"/>
      <c r="E61" s="246"/>
      <c r="F61" s="52"/>
      <c r="G61" s="53"/>
      <c r="H61" s="53"/>
      <c r="I61" s="53"/>
      <c r="J61" s="54"/>
      <c r="K61" s="79" t="s">
        <v>74</v>
      </c>
      <c r="L61" s="95">
        <v>18700</v>
      </c>
      <c r="M61" s="151">
        <v>18285</v>
      </c>
      <c r="N61" s="93">
        <f t="shared" si="1"/>
        <v>97.780748663101605</v>
      </c>
      <c r="O61" s="199"/>
      <c r="P61" s="202"/>
    </row>
    <row r="62" spans="1:16" ht="18.600000000000001" customHeight="1" x14ac:dyDescent="0.25">
      <c r="A62" s="193"/>
      <c r="B62" s="196"/>
      <c r="C62" s="244"/>
      <c r="D62" s="245"/>
      <c r="E62" s="246"/>
      <c r="F62" s="52"/>
      <c r="G62" s="53"/>
      <c r="H62" s="53"/>
      <c r="I62" s="53"/>
      <c r="J62" s="54"/>
      <c r="K62" s="79" t="s">
        <v>75</v>
      </c>
      <c r="L62" s="95">
        <v>180</v>
      </c>
      <c r="M62" s="151">
        <v>134</v>
      </c>
      <c r="N62" s="93">
        <f t="shared" si="1"/>
        <v>74.444444444444443</v>
      </c>
      <c r="O62" s="199"/>
      <c r="P62" s="202"/>
    </row>
    <row r="63" spans="1:16" ht="30.6" customHeight="1" x14ac:dyDescent="0.25">
      <c r="A63" s="193"/>
      <c r="B63" s="196"/>
      <c r="C63" s="244"/>
      <c r="D63" s="245"/>
      <c r="E63" s="246"/>
      <c r="F63" s="52"/>
      <c r="G63" s="53"/>
      <c r="H63" s="53"/>
      <c r="I63" s="53"/>
      <c r="J63" s="54"/>
      <c r="K63" s="79" t="s">
        <v>76</v>
      </c>
      <c r="L63" s="95">
        <v>-196</v>
      </c>
      <c r="M63" s="151">
        <v>-175</v>
      </c>
      <c r="N63" s="93">
        <f t="shared" si="1"/>
        <v>89.285714285714292</v>
      </c>
      <c r="O63" s="199"/>
      <c r="P63" s="202"/>
    </row>
    <row r="64" spans="1:16" ht="32.450000000000003" customHeight="1" x14ac:dyDescent="0.25">
      <c r="A64" s="193"/>
      <c r="B64" s="196"/>
      <c r="C64" s="244"/>
      <c r="D64" s="245"/>
      <c r="E64" s="246"/>
      <c r="F64" s="52"/>
      <c r="G64" s="53"/>
      <c r="H64" s="53"/>
      <c r="I64" s="53"/>
      <c r="J64" s="54"/>
      <c r="K64" s="79" t="s">
        <v>77</v>
      </c>
      <c r="L64" s="95">
        <v>-65</v>
      </c>
      <c r="M64" s="151">
        <v>-209</v>
      </c>
      <c r="N64" s="93">
        <f t="shared" si="1"/>
        <v>321.53846153846155</v>
      </c>
      <c r="O64" s="199"/>
      <c r="P64" s="202"/>
    </row>
    <row r="65" spans="1:16" ht="33.6" customHeight="1" x14ac:dyDescent="0.25">
      <c r="A65" s="193"/>
      <c r="B65" s="196"/>
      <c r="C65" s="244"/>
      <c r="D65" s="245"/>
      <c r="E65" s="246"/>
      <c r="F65" s="52"/>
      <c r="G65" s="53"/>
      <c r="H65" s="53"/>
      <c r="I65" s="53"/>
      <c r="J65" s="54"/>
      <c r="K65" s="79" t="s">
        <v>78</v>
      </c>
      <c r="L65" s="95">
        <v>18800</v>
      </c>
      <c r="M65" s="151">
        <v>18100</v>
      </c>
      <c r="N65" s="93">
        <f t="shared" si="1"/>
        <v>96.276595744680847</v>
      </c>
      <c r="O65" s="199"/>
      <c r="P65" s="202"/>
    </row>
    <row r="66" spans="1:16" ht="118.15" customHeight="1" x14ac:dyDescent="0.25">
      <c r="A66" s="193"/>
      <c r="B66" s="196"/>
      <c r="C66" s="244"/>
      <c r="D66" s="245"/>
      <c r="E66" s="246"/>
      <c r="F66" s="52"/>
      <c r="G66" s="53"/>
      <c r="H66" s="53"/>
      <c r="I66" s="53"/>
      <c r="J66" s="54"/>
      <c r="K66" s="79" t="s">
        <v>79</v>
      </c>
      <c r="L66" s="95">
        <v>68</v>
      </c>
      <c r="M66" s="151">
        <v>54</v>
      </c>
      <c r="N66" s="93">
        <f t="shared" si="1"/>
        <v>79.411764705882348</v>
      </c>
      <c r="O66" s="199"/>
      <c r="P66" s="202"/>
    </row>
    <row r="67" spans="1:16" ht="121.9" customHeight="1" x14ac:dyDescent="0.25">
      <c r="A67" s="193"/>
      <c r="B67" s="196"/>
      <c r="C67" s="244"/>
      <c r="D67" s="245"/>
      <c r="E67" s="246"/>
      <c r="F67" s="52"/>
      <c r="G67" s="53"/>
      <c r="H67" s="53"/>
      <c r="I67" s="53"/>
      <c r="J67" s="54"/>
      <c r="K67" s="79" t="s">
        <v>80</v>
      </c>
      <c r="L67" s="95">
        <v>90</v>
      </c>
      <c r="M67" s="151">
        <v>100</v>
      </c>
      <c r="N67" s="93">
        <f t="shared" si="1"/>
        <v>111.11111111111111</v>
      </c>
      <c r="O67" s="199"/>
      <c r="P67" s="202"/>
    </row>
    <row r="68" spans="1:16" ht="115.15" customHeight="1" x14ac:dyDescent="0.25">
      <c r="A68" s="193"/>
      <c r="B68" s="196"/>
      <c r="C68" s="244"/>
      <c r="D68" s="245"/>
      <c r="E68" s="246"/>
      <c r="F68" s="52"/>
      <c r="G68" s="53"/>
      <c r="H68" s="53"/>
      <c r="I68" s="53"/>
      <c r="J68" s="54"/>
      <c r="K68" s="79" t="s">
        <v>81</v>
      </c>
      <c r="L68" s="95" t="s">
        <v>109</v>
      </c>
      <c r="M68" s="151">
        <v>0</v>
      </c>
      <c r="N68" s="93">
        <f t="shared" si="1"/>
        <v>0</v>
      </c>
      <c r="O68" s="199"/>
      <c r="P68" s="202"/>
    </row>
    <row r="69" spans="1:16" ht="132" customHeight="1" x14ac:dyDescent="0.25">
      <c r="A69" s="193"/>
      <c r="B69" s="196"/>
      <c r="C69" s="244"/>
      <c r="D69" s="245"/>
      <c r="E69" s="246"/>
      <c r="F69" s="52"/>
      <c r="G69" s="53"/>
      <c r="H69" s="53"/>
      <c r="I69" s="53"/>
      <c r="J69" s="54"/>
      <c r="K69" s="79" t="s">
        <v>82</v>
      </c>
      <c r="L69" s="95">
        <v>7.1</v>
      </c>
      <c r="M69" s="151">
        <v>0</v>
      </c>
      <c r="N69" s="93">
        <f t="shared" si="1"/>
        <v>0</v>
      </c>
      <c r="O69" s="199"/>
      <c r="P69" s="202"/>
    </row>
    <row r="70" spans="1:16" ht="144" customHeight="1" x14ac:dyDescent="0.25">
      <c r="A70" s="193"/>
      <c r="B70" s="196"/>
      <c r="C70" s="244"/>
      <c r="D70" s="245"/>
      <c r="E70" s="246"/>
      <c r="F70" s="52"/>
      <c r="G70" s="53"/>
      <c r="H70" s="53"/>
      <c r="I70" s="53"/>
      <c r="J70" s="54"/>
      <c r="K70" s="79" t="s">
        <v>83</v>
      </c>
      <c r="L70" s="95">
        <v>1</v>
      </c>
      <c r="M70" s="151">
        <v>0</v>
      </c>
      <c r="N70" s="93">
        <f t="shared" si="1"/>
        <v>0</v>
      </c>
      <c r="O70" s="199"/>
      <c r="P70" s="202"/>
    </row>
    <row r="71" spans="1:16" ht="174.6" customHeight="1" x14ac:dyDescent="0.25">
      <c r="A71" s="193"/>
      <c r="B71" s="196"/>
      <c r="C71" s="244"/>
      <c r="D71" s="245"/>
      <c r="E71" s="246"/>
      <c r="F71" s="52"/>
      <c r="G71" s="53"/>
      <c r="H71" s="53"/>
      <c r="I71" s="53"/>
      <c r="J71" s="54"/>
      <c r="K71" s="79" t="s">
        <v>84</v>
      </c>
      <c r="L71" s="95">
        <v>99</v>
      </c>
      <c r="M71" s="151">
        <v>100</v>
      </c>
      <c r="N71" s="93">
        <f t="shared" si="1"/>
        <v>101.01010101010101</v>
      </c>
      <c r="O71" s="199"/>
      <c r="P71" s="202"/>
    </row>
    <row r="72" spans="1:16" ht="69.599999999999994" customHeight="1" x14ac:dyDescent="0.25">
      <c r="A72" s="193"/>
      <c r="B72" s="196"/>
      <c r="C72" s="244"/>
      <c r="D72" s="245"/>
      <c r="E72" s="246"/>
      <c r="F72" s="52"/>
      <c r="G72" s="53"/>
      <c r="H72" s="53"/>
      <c r="I72" s="53"/>
      <c r="J72" s="54"/>
      <c r="K72" s="79" t="s">
        <v>85</v>
      </c>
      <c r="L72" s="95">
        <v>70</v>
      </c>
      <c r="M72" s="151">
        <v>100</v>
      </c>
      <c r="N72" s="93">
        <f t="shared" si="1"/>
        <v>142.85714285714286</v>
      </c>
      <c r="O72" s="199"/>
      <c r="P72" s="202"/>
    </row>
    <row r="73" spans="1:16" ht="59.45" customHeight="1" x14ac:dyDescent="0.25">
      <c r="A73" s="193"/>
      <c r="B73" s="196"/>
      <c r="C73" s="244"/>
      <c r="D73" s="245"/>
      <c r="E73" s="246"/>
      <c r="F73" s="52"/>
      <c r="G73" s="53"/>
      <c r="H73" s="53"/>
      <c r="I73" s="53"/>
      <c r="J73" s="54"/>
      <c r="K73" s="79" t="s">
        <v>87</v>
      </c>
      <c r="L73" s="95">
        <v>32254.2</v>
      </c>
      <c r="M73" s="151">
        <v>21674.400000000001</v>
      </c>
      <c r="N73" s="93">
        <f t="shared" si="1"/>
        <v>67.198690403110291</v>
      </c>
      <c r="O73" s="199"/>
      <c r="P73" s="202"/>
    </row>
    <row r="74" spans="1:16" ht="65.25" customHeight="1" x14ac:dyDescent="0.25">
      <c r="A74" s="193"/>
      <c r="B74" s="196"/>
      <c r="C74" s="244"/>
      <c r="D74" s="245"/>
      <c r="E74" s="246"/>
      <c r="F74" s="52"/>
      <c r="G74" s="53"/>
      <c r="H74" s="53"/>
      <c r="I74" s="53"/>
      <c r="J74" s="54"/>
      <c r="K74" s="87" t="s">
        <v>86</v>
      </c>
      <c r="L74" s="95">
        <v>37784</v>
      </c>
      <c r="M74" s="151">
        <v>24484.1</v>
      </c>
      <c r="N74" s="93">
        <f t="shared" si="1"/>
        <v>64.800179970357817</v>
      </c>
      <c r="O74" s="199"/>
      <c r="P74" s="202"/>
    </row>
    <row r="75" spans="1:16" ht="58.9" customHeight="1" x14ac:dyDescent="0.25">
      <c r="A75" s="193"/>
      <c r="B75" s="196"/>
      <c r="C75" s="244"/>
      <c r="D75" s="245"/>
      <c r="E75" s="246"/>
      <c r="F75" s="52"/>
      <c r="G75" s="53"/>
      <c r="H75" s="53"/>
      <c r="I75" s="53"/>
      <c r="J75" s="54"/>
      <c r="K75" s="79" t="s">
        <v>88</v>
      </c>
      <c r="L75" s="95">
        <v>23392.7</v>
      </c>
      <c r="M75" s="151">
        <v>17214.599999999999</v>
      </c>
      <c r="N75" s="93">
        <f t="shared" ref="N75:N90" si="2">M75/L75*100</f>
        <v>73.589624113505494</v>
      </c>
      <c r="O75" s="199"/>
      <c r="P75" s="202"/>
    </row>
    <row r="76" spans="1:16" ht="84.6" customHeight="1" x14ac:dyDescent="0.25">
      <c r="A76" s="193"/>
      <c r="B76" s="196"/>
      <c r="C76" s="244"/>
      <c r="D76" s="245"/>
      <c r="E76" s="246"/>
      <c r="F76" s="52"/>
      <c r="G76" s="53"/>
      <c r="H76" s="53"/>
      <c r="I76" s="53"/>
      <c r="J76" s="54"/>
      <c r="K76" s="79" t="s">
        <v>89</v>
      </c>
      <c r="L76" s="95" t="s">
        <v>110</v>
      </c>
      <c r="M76" s="151">
        <v>83.9</v>
      </c>
      <c r="N76" s="93">
        <f t="shared" si="2"/>
        <v>97.785547785547806</v>
      </c>
      <c r="O76" s="199"/>
      <c r="P76" s="202"/>
    </row>
    <row r="77" spans="1:16" ht="33.6" customHeight="1" x14ac:dyDescent="0.25">
      <c r="A77" s="193"/>
      <c r="B77" s="196"/>
      <c r="C77" s="244"/>
      <c r="D77" s="245"/>
      <c r="E77" s="246"/>
      <c r="F77" s="52"/>
      <c r="G77" s="53"/>
      <c r="H77" s="53"/>
      <c r="I77" s="53"/>
      <c r="J77" s="54"/>
      <c r="K77" s="79" t="s">
        <v>90</v>
      </c>
      <c r="L77" s="95" t="s">
        <v>111</v>
      </c>
      <c r="M77" s="151">
        <v>27.1</v>
      </c>
      <c r="N77" s="93">
        <f t="shared" si="2"/>
        <v>94.425087108013955</v>
      </c>
      <c r="O77" s="199"/>
      <c r="P77" s="202"/>
    </row>
    <row r="78" spans="1:16" ht="45.6" customHeight="1" x14ac:dyDescent="0.25">
      <c r="A78" s="193"/>
      <c r="B78" s="196"/>
      <c r="C78" s="244"/>
      <c r="D78" s="245"/>
      <c r="E78" s="246"/>
      <c r="F78" s="52"/>
      <c r="G78" s="53"/>
      <c r="H78" s="53"/>
      <c r="I78" s="53"/>
      <c r="J78" s="54"/>
      <c r="K78" s="79" t="s">
        <v>91</v>
      </c>
      <c r="L78" s="95" t="s">
        <v>112</v>
      </c>
      <c r="M78" s="151">
        <v>72.7</v>
      </c>
      <c r="N78" s="93">
        <f t="shared" si="2"/>
        <v>87.06586826347305</v>
      </c>
      <c r="O78" s="199"/>
      <c r="P78" s="202"/>
    </row>
    <row r="79" spans="1:16" ht="19.899999999999999" customHeight="1" x14ac:dyDescent="0.25">
      <c r="A79" s="193"/>
      <c r="B79" s="196"/>
      <c r="C79" s="244"/>
      <c r="D79" s="245"/>
      <c r="E79" s="246"/>
      <c r="F79" s="52"/>
      <c r="G79" s="53"/>
      <c r="H79" s="53"/>
      <c r="I79" s="53"/>
      <c r="J79" s="54"/>
      <c r="K79" s="78" t="s">
        <v>93</v>
      </c>
      <c r="L79" s="95">
        <v>1210051</v>
      </c>
      <c r="M79" s="151">
        <v>887788.9</v>
      </c>
      <c r="N79" s="93">
        <f t="shared" si="2"/>
        <v>73.36789110541622</v>
      </c>
      <c r="O79" s="199"/>
      <c r="P79" s="202"/>
    </row>
    <row r="80" spans="1:16" ht="30.6" customHeight="1" x14ac:dyDescent="0.25">
      <c r="A80" s="193"/>
      <c r="B80" s="196"/>
      <c r="C80" s="244"/>
      <c r="D80" s="245"/>
      <c r="E80" s="246"/>
      <c r="F80" s="52"/>
      <c r="G80" s="53"/>
      <c r="H80" s="53"/>
      <c r="I80" s="53"/>
      <c r="J80" s="54"/>
      <c r="K80" s="80" t="s">
        <v>94</v>
      </c>
      <c r="L80" s="95">
        <v>1</v>
      </c>
      <c r="M80" s="151">
        <v>0.9</v>
      </c>
      <c r="N80" s="93">
        <f t="shared" si="2"/>
        <v>90</v>
      </c>
      <c r="O80" s="199"/>
      <c r="P80" s="202"/>
    </row>
    <row r="81" spans="1:129" ht="31.9" customHeight="1" x14ac:dyDescent="0.25">
      <c r="A81" s="193"/>
      <c r="B81" s="196"/>
      <c r="C81" s="244"/>
      <c r="D81" s="245"/>
      <c r="E81" s="246"/>
      <c r="F81" s="52"/>
      <c r="G81" s="53"/>
      <c r="H81" s="53"/>
      <c r="I81" s="53"/>
      <c r="J81" s="54"/>
      <c r="K81" s="79" t="s">
        <v>95</v>
      </c>
      <c r="L81" s="95">
        <v>15</v>
      </c>
      <c r="M81" s="151">
        <v>4</v>
      </c>
      <c r="N81" s="93">
        <f t="shared" si="2"/>
        <v>26.666666666666668</v>
      </c>
      <c r="O81" s="199"/>
      <c r="P81" s="202"/>
    </row>
    <row r="82" spans="1:129" ht="144" customHeight="1" x14ac:dyDescent="0.25">
      <c r="A82" s="193"/>
      <c r="B82" s="196"/>
      <c r="C82" s="244"/>
      <c r="D82" s="245"/>
      <c r="E82" s="246"/>
      <c r="F82" s="52"/>
      <c r="G82" s="53"/>
      <c r="H82" s="53"/>
      <c r="I82" s="53"/>
      <c r="J82" s="54"/>
      <c r="K82" s="79" t="s">
        <v>96</v>
      </c>
      <c r="L82" s="95" t="s">
        <v>169</v>
      </c>
      <c r="M82" s="151" t="s">
        <v>169</v>
      </c>
      <c r="N82" s="93">
        <v>100</v>
      </c>
      <c r="O82" s="199"/>
      <c r="P82" s="202"/>
    </row>
    <row r="83" spans="1:129" ht="60.6" customHeight="1" x14ac:dyDescent="0.25">
      <c r="A83" s="193"/>
      <c r="B83" s="196"/>
      <c r="C83" s="244"/>
      <c r="D83" s="245"/>
      <c r="E83" s="246"/>
      <c r="F83" s="52"/>
      <c r="G83" s="53"/>
      <c r="H83" s="53"/>
      <c r="I83" s="53"/>
      <c r="J83" s="54"/>
      <c r="K83" s="79" t="s">
        <v>92</v>
      </c>
      <c r="L83" s="95">
        <v>1</v>
      </c>
      <c r="M83" s="151">
        <v>1</v>
      </c>
      <c r="N83" s="93">
        <f t="shared" si="2"/>
        <v>100</v>
      </c>
      <c r="O83" s="199"/>
      <c r="P83" s="202"/>
    </row>
    <row r="84" spans="1:129" ht="33" customHeight="1" x14ac:dyDescent="0.25">
      <c r="A84" s="193"/>
      <c r="B84" s="196"/>
      <c r="C84" s="244"/>
      <c r="D84" s="245"/>
      <c r="E84" s="246"/>
      <c r="F84" s="52"/>
      <c r="G84" s="53"/>
      <c r="H84" s="53"/>
      <c r="I84" s="53"/>
      <c r="J84" s="54"/>
      <c r="K84" s="85" t="s">
        <v>300</v>
      </c>
      <c r="L84" s="95">
        <v>68.400000000000006</v>
      </c>
      <c r="M84" s="95">
        <v>84.1</v>
      </c>
      <c r="N84" s="93">
        <f t="shared" si="2"/>
        <v>122.95321637426899</v>
      </c>
      <c r="O84" s="199"/>
      <c r="P84" s="202"/>
    </row>
    <row r="85" spans="1:129" ht="87.6" customHeight="1" x14ac:dyDescent="0.25">
      <c r="A85" s="193"/>
      <c r="B85" s="196"/>
      <c r="C85" s="244"/>
      <c r="D85" s="245"/>
      <c r="E85" s="246"/>
      <c r="F85" s="52"/>
      <c r="G85" s="53"/>
      <c r="H85" s="53"/>
      <c r="I85" s="53"/>
      <c r="J85" s="54"/>
      <c r="K85" s="85" t="s">
        <v>97</v>
      </c>
      <c r="L85" s="95">
        <v>28</v>
      </c>
      <c r="M85" s="151">
        <v>45</v>
      </c>
      <c r="N85" s="93">
        <f t="shared" si="2"/>
        <v>160.71428571428572</v>
      </c>
      <c r="O85" s="199"/>
      <c r="P85" s="202"/>
    </row>
    <row r="86" spans="1:129" ht="86.45" customHeight="1" x14ac:dyDescent="0.25">
      <c r="A86" s="193"/>
      <c r="B86" s="196"/>
      <c r="C86" s="244"/>
      <c r="D86" s="245"/>
      <c r="E86" s="246"/>
      <c r="F86" s="52"/>
      <c r="G86" s="53"/>
      <c r="H86" s="53"/>
      <c r="I86" s="53"/>
      <c r="J86" s="54"/>
      <c r="K86" s="79" t="s">
        <v>98</v>
      </c>
      <c r="L86" s="95">
        <v>1</v>
      </c>
      <c r="M86" s="151">
        <v>1</v>
      </c>
      <c r="N86" s="93">
        <f t="shared" si="2"/>
        <v>100</v>
      </c>
      <c r="O86" s="199"/>
      <c r="P86" s="202"/>
    </row>
    <row r="87" spans="1:129" ht="63.6" customHeight="1" x14ac:dyDescent="0.25">
      <c r="A87" s="193"/>
      <c r="B87" s="196"/>
      <c r="C87" s="244"/>
      <c r="D87" s="245"/>
      <c r="E87" s="246"/>
      <c r="F87" s="52"/>
      <c r="G87" s="53"/>
      <c r="H87" s="53"/>
      <c r="I87" s="53"/>
      <c r="J87" s="54"/>
      <c r="K87" s="86" t="s">
        <v>99</v>
      </c>
      <c r="L87" s="95">
        <v>35938</v>
      </c>
      <c r="M87" s="151">
        <v>25567.7</v>
      </c>
      <c r="N87" s="93">
        <f t="shared" si="2"/>
        <v>71.143914519450163</v>
      </c>
      <c r="O87" s="199"/>
      <c r="P87" s="202"/>
    </row>
    <row r="88" spans="1:129" ht="45.6" customHeight="1" x14ac:dyDescent="0.25">
      <c r="A88" s="193"/>
      <c r="B88" s="196"/>
      <c r="C88" s="244"/>
      <c r="D88" s="245"/>
      <c r="E88" s="246"/>
      <c r="F88" s="52"/>
      <c r="G88" s="53"/>
      <c r="H88" s="53"/>
      <c r="I88" s="53"/>
      <c r="J88" s="54"/>
      <c r="K88" s="79" t="s">
        <v>100</v>
      </c>
      <c r="L88" s="95">
        <v>38</v>
      </c>
      <c r="M88" s="151">
        <v>43.4</v>
      </c>
      <c r="N88" s="93">
        <f t="shared" si="2"/>
        <v>114.21052631578948</v>
      </c>
      <c r="O88" s="199"/>
      <c r="P88" s="202"/>
    </row>
    <row r="89" spans="1:129" ht="45.6" customHeight="1" x14ac:dyDescent="0.25">
      <c r="A89" s="193"/>
      <c r="B89" s="196"/>
      <c r="C89" s="244"/>
      <c r="D89" s="245"/>
      <c r="E89" s="246"/>
      <c r="F89" s="52"/>
      <c r="G89" s="53"/>
      <c r="H89" s="53"/>
      <c r="I89" s="53"/>
      <c r="J89" s="54"/>
      <c r="K89" s="80" t="s">
        <v>101</v>
      </c>
      <c r="L89" s="95">
        <v>1</v>
      </c>
      <c r="M89" s="151">
        <v>1</v>
      </c>
      <c r="N89" s="93">
        <f t="shared" si="2"/>
        <v>100</v>
      </c>
      <c r="O89" s="199"/>
      <c r="P89" s="202"/>
    </row>
    <row r="90" spans="1:129" ht="85.9" customHeight="1" x14ac:dyDescent="0.25">
      <c r="A90" s="193"/>
      <c r="B90" s="196"/>
      <c r="C90" s="244"/>
      <c r="D90" s="245"/>
      <c r="E90" s="246"/>
      <c r="F90" s="52"/>
      <c r="G90" s="53"/>
      <c r="H90" s="53"/>
      <c r="I90" s="53"/>
      <c r="J90" s="54"/>
      <c r="K90" s="83" t="s">
        <v>102</v>
      </c>
      <c r="L90" s="95">
        <v>1</v>
      </c>
      <c r="M90" s="151">
        <v>1</v>
      </c>
      <c r="N90" s="93">
        <f t="shared" si="2"/>
        <v>100</v>
      </c>
      <c r="O90" s="199"/>
      <c r="P90" s="202"/>
    </row>
    <row r="91" spans="1:129" ht="24" customHeight="1" thickBot="1" x14ac:dyDescent="0.3">
      <c r="A91" s="194"/>
      <c r="B91" s="197"/>
      <c r="C91" s="247"/>
      <c r="D91" s="248"/>
      <c r="E91" s="249"/>
      <c r="F91" s="55"/>
      <c r="G91" s="56"/>
      <c r="H91" s="56"/>
      <c r="I91" s="56"/>
      <c r="J91" s="57"/>
      <c r="K91" s="213" t="s">
        <v>163</v>
      </c>
      <c r="L91" s="214"/>
      <c r="M91" s="215"/>
      <c r="N91" s="107">
        <f>SUM(N13:N90)/78</f>
        <v>111.69563096005876</v>
      </c>
      <c r="O91" s="200"/>
      <c r="P91" s="203"/>
    </row>
    <row r="92" spans="1:129" s="30" customFormat="1" ht="53.45" customHeight="1" x14ac:dyDescent="0.25">
      <c r="A92" s="237">
        <v>3</v>
      </c>
      <c r="B92" s="195" t="s">
        <v>302</v>
      </c>
      <c r="C92" s="58">
        <v>1</v>
      </c>
      <c r="D92" s="58">
        <v>1</v>
      </c>
      <c r="E92" s="58">
        <f>D92/C92*100</f>
        <v>100</v>
      </c>
      <c r="F92" s="38" t="s">
        <v>119</v>
      </c>
      <c r="G92" s="40">
        <f>SUM(G93:G96)</f>
        <v>105</v>
      </c>
      <c r="H92" s="40">
        <f>SUM(H93:H96)</f>
        <v>34.5</v>
      </c>
      <c r="I92" s="40">
        <f>H92/G92*100</f>
        <v>32.857142857142854</v>
      </c>
      <c r="J92" s="63">
        <f>E92/I92*100</f>
        <v>304.34782608695656</v>
      </c>
      <c r="K92" s="41" t="s">
        <v>210</v>
      </c>
      <c r="L92" s="39">
        <v>2</v>
      </c>
      <c r="M92" s="39">
        <v>2</v>
      </c>
      <c r="N92" s="104">
        <f>M92/L92*100</f>
        <v>100</v>
      </c>
      <c r="O92" s="198">
        <f>N100*J92/100</f>
        <v>304.34782608695656</v>
      </c>
      <c r="P92" s="201" t="s">
        <v>219</v>
      </c>
      <c r="Q92" s="35"/>
      <c r="R92" s="35"/>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M92" s="36"/>
      <c r="DN92" s="36"/>
      <c r="DO92" s="36"/>
      <c r="DP92" s="36"/>
      <c r="DQ92" s="36"/>
      <c r="DR92" s="36"/>
      <c r="DS92" s="36"/>
      <c r="DT92" s="36"/>
      <c r="DU92" s="36"/>
      <c r="DV92" s="36"/>
      <c r="DW92" s="36"/>
      <c r="DX92" s="36"/>
      <c r="DY92" s="36"/>
    </row>
    <row r="93" spans="1:129" s="30" customFormat="1" ht="79.5" customHeight="1" x14ac:dyDescent="0.25">
      <c r="A93" s="193"/>
      <c r="B93" s="196"/>
      <c r="C93" s="241" t="s">
        <v>348</v>
      </c>
      <c r="D93" s="242"/>
      <c r="E93" s="243"/>
      <c r="F93" s="45" t="s">
        <v>166</v>
      </c>
      <c r="G93" s="46"/>
      <c r="H93" s="46"/>
      <c r="I93" s="40"/>
      <c r="J93" s="60"/>
      <c r="K93" s="41" t="s">
        <v>211</v>
      </c>
      <c r="L93" s="39">
        <v>11.1</v>
      </c>
      <c r="M93" s="39">
        <v>11.1</v>
      </c>
      <c r="N93" s="104">
        <f t="shared" ref="N93:N99" si="3">M93/L93*100</f>
        <v>100</v>
      </c>
      <c r="O93" s="199"/>
      <c r="P93" s="202"/>
      <c r="Q93" s="31"/>
      <c r="R93" s="31"/>
    </row>
    <row r="94" spans="1:129" s="30" customFormat="1" ht="76.5" customHeight="1" x14ac:dyDescent="0.25">
      <c r="A94" s="193"/>
      <c r="B94" s="196"/>
      <c r="C94" s="244"/>
      <c r="D94" s="245"/>
      <c r="E94" s="246"/>
      <c r="F94" s="45" t="s">
        <v>165</v>
      </c>
      <c r="G94" s="46"/>
      <c r="H94" s="46"/>
      <c r="I94" s="40"/>
      <c r="J94" s="62"/>
      <c r="K94" s="64" t="s">
        <v>212</v>
      </c>
      <c r="L94" s="39">
        <v>2.8</v>
      </c>
      <c r="M94" s="39">
        <v>2.8</v>
      </c>
      <c r="N94" s="104">
        <f t="shared" si="3"/>
        <v>100</v>
      </c>
      <c r="O94" s="199"/>
      <c r="P94" s="202"/>
      <c r="Q94" s="31"/>
      <c r="R94" s="31"/>
    </row>
    <row r="95" spans="1:129" s="30" customFormat="1" ht="65.25" customHeight="1" x14ac:dyDescent="0.25">
      <c r="A95" s="193"/>
      <c r="B95" s="196"/>
      <c r="C95" s="244"/>
      <c r="D95" s="245"/>
      <c r="E95" s="246"/>
      <c r="F95" s="45" t="s">
        <v>167</v>
      </c>
      <c r="G95" s="46">
        <v>105</v>
      </c>
      <c r="H95" s="46">
        <v>34.5</v>
      </c>
      <c r="I95" s="40">
        <f>H95/G95*100</f>
        <v>32.857142857142854</v>
      </c>
      <c r="J95" s="62">
        <f>E92/I95*100</f>
        <v>304.34782608695656</v>
      </c>
      <c r="K95" s="41" t="s">
        <v>213</v>
      </c>
      <c r="L95" s="39">
        <v>9.1</v>
      </c>
      <c r="M95" s="39">
        <v>9.1</v>
      </c>
      <c r="N95" s="104">
        <f t="shared" si="3"/>
        <v>100</v>
      </c>
      <c r="O95" s="199"/>
      <c r="P95" s="202"/>
      <c r="Q95" s="31"/>
      <c r="R95" s="31"/>
    </row>
    <row r="96" spans="1:129" s="30" customFormat="1" ht="86.25" customHeight="1" x14ac:dyDescent="0.25">
      <c r="A96" s="193"/>
      <c r="B96" s="196"/>
      <c r="C96" s="244"/>
      <c r="D96" s="245"/>
      <c r="E96" s="246"/>
      <c r="F96" s="48" t="s">
        <v>168</v>
      </c>
      <c r="G96" s="46"/>
      <c r="H96" s="46"/>
      <c r="I96" s="40"/>
      <c r="J96" s="60"/>
      <c r="K96" s="41" t="s">
        <v>214</v>
      </c>
      <c r="L96" s="39">
        <v>0.1</v>
      </c>
      <c r="M96" s="39">
        <v>0.1</v>
      </c>
      <c r="N96" s="104">
        <f t="shared" si="3"/>
        <v>100</v>
      </c>
      <c r="O96" s="199"/>
      <c r="P96" s="202"/>
      <c r="Q96" s="32"/>
      <c r="R96" s="31"/>
    </row>
    <row r="97" spans="1:16" ht="71.25" customHeight="1" x14ac:dyDescent="0.25">
      <c r="A97" s="193"/>
      <c r="B97" s="196"/>
      <c r="C97" s="244"/>
      <c r="D97" s="245"/>
      <c r="E97" s="246"/>
      <c r="F97" s="49"/>
      <c r="G97" s="50"/>
      <c r="H97" s="50"/>
      <c r="I97" s="50"/>
      <c r="J97" s="51"/>
      <c r="K97" s="41" t="s">
        <v>215</v>
      </c>
      <c r="L97" s="72">
        <v>3.1</v>
      </c>
      <c r="M97" s="72">
        <v>3.1</v>
      </c>
      <c r="N97" s="104">
        <f t="shared" si="3"/>
        <v>100</v>
      </c>
      <c r="O97" s="199"/>
      <c r="P97" s="202"/>
    </row>
    <row r="98" spans="1:16" ht="66.75" customHeight="1" x14ac:dyDescent="0.25">
      <c r="A98" s="193"/>
      <c r="B98" s="196"/>
      <c r="C98" s="244"/>
      <c r="D98" s="245"/>
      <c r="E98" s="246"/>
      <c r="F98" s="52"/>
      <c r="G98" s="53"/>
      <c r="H98" s="53"/>
      <c r="I98" s="53"/>
      <c r="J98" s="54"/>
      <c r="K98" s="41" t="s">
        <v>216</v>
      </c>
      <c r="L98" s="72">
        <v>0.9</v>
      </c>
      <c r="M98" s="72">
        <v>0.9</v>
      </c>
      <c r="N98" s="104">
        <f t="shared" si="3"/>
        <v>100</v>
      </c>
      <c r="O98" s="199"/>
      <c r="P98" s="202"/>
    </row>
    <row r="99" spans="1:16" ht="63.75" customHeight="1" x14ac:dyDescent="0.25">
      <c r="A99" s="193"/>
      <c r="B99" s="196"/>
      <c r="C99" s="244"/>
      <c r="D99" s="245"/>
      <c r="E99" s="246"/>
      <c r="F99" s="52"/>
      <c r="G99" s="53"/>
      <c r="H99" s="53"/>
      <c r="I99" s="53"/>
      <c r="J99" s="54"/>
      <c r="K99" s="41" t="s">
        <v>217</v>
      </c>
      <c r="L99" s="72">
        <v>5.1650999999999998</v>
      </c>
      <c r="M99" s="72">
        <v>5.1650999999999998</v>
      </c>
      <c r="N99" s="104">
        <f t="shared" si="3"/>
        <v>100</v>
      </c>
      <c r="O99" s="199"/>
      <c r="P99" s="202"/>
    </row>
    <row r="100" spans="1:16" ht="40.9" customHeight="1" thickBot="1" x14ac:dyDescent="0.3">
      <c r="A100" s="194"/>
      <c r="B100" s="197"/>
      <c r="C100" s="247"/>
      <c r="D100" s="248"/>
      <c r="E100" s="249"/>
      <c r="F100" s="55"/>
      <c r="G100" s="56"/>
      <c r="H100" s="56"/>
      <c r="I100" s="56"/>
      <c r="J100" s="57"/>
      <c r="K100" s="213" t="s">
        <v>163</v>
      </c>
      <c r="L100" s="273"/>
      <c r="M100" s="215"/>
      <c r="N100" s="66">
        <f>SUM(N92:N99)/8</f>
        <v>100</v>
      </c>
      <c r="O100" s="200"/>
      <c r="P100" s="203"/>
    </row>
    <row r="101" spans="1:16" ht="40.9" customHeight="1" x14ac:dyDescent="0.25">
      <c r="A101" s="237">
        <v>4</v>
      </c>
      <c r="B101" s="195" t="s">
        <v>171</v>
      </c>
      <c r="C101" s="145">
        <v>2</v>
      </c>
      <c r="D101" s="145">
        <v>2</v>
      </c>
      <c r="E101" s="58">
        <f>D101/C101*100</f>
        <v>100</v>
      </c>
      <c r="F101" s="38" t="s">
        <v>119</v>
      </c>
      <c r="G101" s="40">
        <f>SUM(G102:G105)</f>
        <v>35899.449999999997</v>
      </c>
      <c r="H101" s="40">
        <f>SUM(H102:H105)</f>
        <v>35892.949999999997</v>
      </c>
      <c r="I101" s="40">
        <f>H101/G101*100</f>
        <v>99.981893873025911</v>
      </c>
      <c r="J101" s="63">
        <f>E101/I101*100</f>
        <v>100.01810940588611</v>
      </c>
      <c r="K101" s="68" t="s">
        <v>197</v>
      </c>
      <c r="L101" s="97">
        <v>18.899999999999999</v>
      </c>
      <c r="M101" s="153">
        <v>18.100000000000001</v>
      </c>
      <c r="N101" s="96">
        <f>M101/L101*100</f>
        <v>95.767195767195773</v>
      </c>
      <c r="O101" s="198">
        <f>N117*J101/100</f>
        <v>89.583942381346475</v>
      </c>
      <c r="P101" s="201" t="s">
        <v>218</v>
      </c>
    </row>
    <row r="102" spans="1:16" ht="76.900000000000006" customHeight="1" x14ac:dyDescent="0.25">
      <c r="A102" s="193"/>
      <c r="B102" s="196"/>
      <c r="C102" s="241" t="s">
        <v>343</v>
      </c>
      <c r="D102" s="242"/>
      <c r="E102" s="243"/>
      <c r="F102" s="45" t="s">
        <v>166</v>
      </c>
      <c r="G102" s="46">
        <v>19018.3</v>
      </c>
      <c r="H102" s="46">
        <v>19018.3</v>
      </c>
      <c r="I102" s="40">
        <f>H102/G102*100</f>
        <v>100</v>
      </c>
      <c r="J102" s="63">
        <f>E101/I102*100</f>
        <v>100</v>
      </c>
      <c r="K102" s="69" t="s">
        <v>198</v>
      </c>
      <c r="L102" s="97">
        <v>11.1</v>
      </c>
      <c r="M102" s="153">
        <v>9.8800000000000008</v>
      </c>
      <c r="N102" s="96">
        <f t="shared" ref="N102:N116" si="4">M102/L102*100</f>
        <v>89.00900900900902</v>
      </c>
      <c r="O102" s="199"/>
      <c r="P102" s="202"/>
    </row>
    <row r="103" spans="1:16" ht="68.45" customHeight="1" x14ac:dyDescent="0.25">
      <c r="A103" s="193"/>
      <c r="B103" s="196"/>
      <c r="C103" s="244"/>
      <c r="D103" s="245"/>
      <c r="E103" s="246"/>
      <c r="F103" s="45" t="s">
        <v>165</v>
      </c>
      <c r="G103" s="46">
        <v>4902.8999999999996</v>
      </c>
      <c r="H103" s="46">
        <v>4902.8999999999996</v>
      </c>
      <c r="I103" s="40">
        <f>H103/G103*100</f>
        <v>100</v>
      </c>
      <c r="J103" s="63">
        <f>E101/I103*100</f>
        <v>100</v>
      </c>
      <c r="K103" s="70" t="s">
        <v>199</v>
      </c>
      <c r="L103" s="112">
        <v>0.73</v>
      </c>
      <c r="M103" s="153">
        <v>0.75</v>
      </c>
      <c r="N103" s="96">
        <f t="shared" si="4"/>
        <v>102.73972602739727</v>
      </c>
      <c r="O103" s="199"/>
      <c r="P103" s="202"/>
    </row>
    <row r="104" spans="1:16" ht="66" customHeight="1" x14ac:dyDescent="0.25">
      <c r="A104" s="193"/>
      <c r="B104" s="196"/>
      <c r="C104" s="244"/>
      <c r="D104" s="245"/>
      <c r="E104" s="246"/>
      <c r="F104" s="45" t="s">
        <v>167</v>
      </c>
      <c r="G104" s="46">
        <v>2077.5</v>
      </c>
      <c r="H104" s="46">
        <v>2071</v>
      </c>
      <c r="I104" s="40">
        <f>H104/G104*100</f>
        <v>99.687123947051745</v>
      </c>
      <c r="J104" s="63">
        <f>E101/I104*100</f>
        <v>100.31385803959441</v>
      </c>
      <c r="K104" s="69" t="s">
        <v>200</v>
      </c>
      <c r="L104" s="97">
        <v>1.8</v>
      </c>
      <c r="M104" s="153">
        <v>1.73</v>
      </c>
      <c r="N104" s="96">
        <f t="shared" si="4"/>
        <v>96.1111111111111</v>
      </c>
      <c r="O104" s="199"/>
      <c r="P104" s="202"/>
    </row>
    <row r="105" spans="1:16" ht="80.45" customHeight="1" x14ac:dyDescent="0.25">
      <c r="A105" s="193"/>
      <c r="B105" s="196"/>
      <c r="C105" s="244"/>
      <c r="D105" s="245"/>
      <c r="E105" s="246"/>
      <c r="F105" s="48" t="s">
        <v>168</v>
      </c>
      <c r="G105" s="146">
        <v>9900.75</v>
      </c>
      <c r="H105" s="146">
        <v>9900.75</v>
      </c>
      <c r="I105" s="40">
        <f>H105/G105*100</f>
        <v>100</v>
      </c>
      <c r="J105" s="63">
        <f>E101/I105*100</f>
        <v>100</v>
      </c>
      <c r="K105" s="69" t="s">
        <v>201</v>
      </c>
      <c r="L105" s="97">
        <v>203</v>
      </c>
      <c r="M105" s="153">
        <v>80</v>
      </c>
      <c r="N105" s="96">
        <f t="shared" si="4"/>
        <v>39.408866995073893</v>
      </c>
      <c r="O105" s="199"/>
      <c r="P105" s="202"/>
    </row>
    <row r="106" spans="1:16" ht="31.5" x14ac:dyDescent="0.25">
      <c r="A106" s="193"/>
      <c r="B106" s="196"/>
      <c r="C106" s="244"/>
      <c r="D106" s="245"/>
      <c r="E106" s="246"/>
      <c r="F106" s="49"/>
      <c r="G106" s="50"/>
      <c r="H106" s="50"/>
      <c r="I106" s="50"/>
      <c r="J106" s="51"/>
      <c r="K106" s="71" t="s">
        <v>202</v>
      </c>
      <c r="L106" s="97">
        <v>135</v>
      </c>
      <c r="M106" s="154">
        <v>47</v>
      </c>
      <c r="N106" s="96">
        <f t="shared" si="4"/>
        <v>34.814814814814817</v>
      </c>
      <c r="O106" s="199"/>
      <c r="P106" s="202"/>
    </row>
    <row r="107" spans="1:16" ht="63" x14ac:dyDescent="0.25">
      <c r="A107" s="193"/>
      <c r="B107" s="196"/>
      <c r="C107" s="244"/>
      <c r="D107" s="245"/>
      <c r="E107" s="246"/>
      <c r="F107" s="52"/>
      <c r="G107" s="53"/>
      <c r="H107" s="53"/>
      <c r="I107" s="53"/>
      <c r="J107" s="54"/>
      <c r="K107" s="71" t="s">
        <v>221</v>
      </c>
      <c r="L107" s="98">
        <v>1.6</v>
      </c>
      <c r="M107" s="154">
        <v>1.6</v>
      </c>
      <c r="N107" s="96">
        <f t="shared" si="4"/>
        <v>100</v>
      </c>
      <c r="O107" s="199"/>
      <c r="P107" s="202"/>
    </row>
    <row r="108" spans="1:16" ht="47.25" x14ac:dyDescent="0.25">
      <c r="A108" s="193"/>
      <c r="B108" s="196"/>
      <c r="C108" s="244"/>
      <c r="D108" s="245"/>
      <c r="E108" s="246"/>
      <c r="F108" s="52"/>
      <c r="G108" s="53"/>
      <c r="H108" s="53"/>
      <c r="I108" s="53"/>
      <c r="J108" s="54"/>
      <c r="K108" s="71" t="s">
        <v>220</v>
      </c>
      <c r="L108" s="97">
        <v>1.1000000000000001</v>
      </c>
      <c r="M108" s="154">
        <v>1.3</v>
      </c>
      <c r="N108" s="96">
        <f t="shared" si="4"/>
        <v>118.18181818181816</v>
      </c>
      <c r="O108" s="199"/>
      <c r="P108" s="202"/>
    </row>
    <row r="109" spans="1:16" ht="47.25" x14ac:dyDescent="0.25">
      <c r="A109" s="193"/>
      <c r="B109" s="196"/>
      <c r="C109" s="244"/>
      <c r="D109" s="245"/>
      <c r="E109" s="246"/>
      <c r="F109" s="52"/>
      <c r="G109" s="53"/>
      <c r="H109" s="53"/>
      <c r="I109" s="53"/>
      <c r="J109" s="54"/>
      <c r="K109" s="71" t="s">
        <v>222</v>
      </c>
      <c r="L109" s="99">
        <v>27</v>
      </c>
      <c r="M109" s="154">
        <v>26</v>
      </c>
      <c r="N109" s="96">
        <f t="shared" si="4"/>
        <v>96.296296296296291</v>
      </c>
      <c r="O109" s="199"/>
      <c r="P109" s="202"/>
    </row>
    <row r="110" spans="1:16" ht="31.5" x14ac:dyDescent="0.25">
      <c r="A110" s="193"/>
      <c r="B110" s="196"/>
      <c r="C110" s="244"/>
      <c r="D110" s="245"/>
      <c r="E110" s="246"/>
      <c r="F110" s="52"/>
      <c r="G110" s="53"/>
      <c r="H110" s="53"/>
      <c r="I110" s="53"/>
      <c r="J110" s="54"/>
      <c r="K110" s="71" t="s">
        <v>202</v>
      </c>
      <c r="L110" s="100">
        <v>18</v>
      </c>
      <c r="M110" s="154">
        <v>12</v>
      </c>
      <c r="N110" s="96">
        <f t="shared" si="4"/>
        <v>66.666666666666657</v>
      </c>
      <c r="O110" s="199"/>
      <c r="P110" s="202"/>
    </row>
    <row r="111" spans="1:16" ht="63" x14ac:dyDescent="0.25">
      <c r="A111" s="193"/>
      <c r="B111" s="196"/>
      <c r="C111" s="244"/>
      <c r="D111" s="245"/>
      <c r="E111" s="246"/>
      <c r="F111" s="52"/>
      <c r="G111" s="53"/>
      <c r="H111" s="53"/>
      <c r="I111" s="53"/>
      <c r="J111" s="54"/>
      <c r="K111" s="71" t="s">
        <v>204</v>
      </c>
      <c r="L111" s="97">
        <v>1590</v>
      </c>
      <c r="M111" s="154">
        <v>1543</v>
      </c>
      <c r="N111" s="96">
        <f t="shared" si="4"/>
        <v>97.04402515723271</v>
      </c>
      <c r="O111" s="199"/>
      <c r="P111" s="202"/>
    </row>
    <row r="112" spans="1:16" ht="63" x14ac:dyDescent="0.25">
      <c r="A112" s="193"/>
      <c r="B112" s="196"/>
      <c r="C112" s="244"/>
      <c r="D112" s="245"/>
      <c r="E112" s="246"/>
      <c r="F112" s="52"/>
      <c r="G112" s="53"/>
      <c r="H112" s="53"/>
      <c r="I112" s="53"/>
      <c r="J112" s="54"/>
      <c r="K112" s="71" t="s">
        <v>203</v>
      </c>
      <c r="L112" s="97">
        <v>1590</v>
      </c>
      <c r="M112" s="154">
        <v>1543</v>
      </c>
      <c r="N112" s="96">
        <f t="shared" si="4"/>
        <v>97.04402515723271</v>
      </c>
      <c r="O112" s="199"/>
      <c r="P112" s="202"/>
    </row>
    <row r="113" spans="1:16" ht="31.5" x14ac:dyDescent="0.25">
      <c r="A113" s="193"/>
      <c r="B113" s="196"/>
      <c r="C113" s="244"/>
      <c r="D113" s="245"/>
      <c r="E113" s="246"/>
      <c r="F113" s="52"/>
      <c r="G113" s="53"/>
      <c r="H113" s="53"/>
      <c r="I113" s="53"/>
      <c r="J113" s="54"/>
      <c r="K113" s="65" t="s">
        <v>205</v>
      </c>
      <c r="L113" s="101">
        <v>26</v>
      </c>
      <c r="M113" s="155">
        <v>26</v>
      </c>
      <c r="N113" s="96">
        <f t="shared" si="4"/>
        <v>100</v>
      </c>
      <c r="O113" s="199"/>
      <c r="P113" s="202"/>
    </row>
    <row r="114" spans="1:16" ht="31.5" x14ac:dyDescent="0.25">
      <c r="A114" s="193"/>
      <c r="B114" s="196"/>
      <c r="C114" s="244"/>
      <c r="D114" s="245"/>
      <c r="E114" s="246"/>
      <c r="F114" s="52"/>
      <c r="G114" s="53"/>
      <c r="H114" s="53"/>
      <c r="I114" s="53"/>
      <c r="J114" s="54"/>
      <c r="K114" s="65" t="s">
        <v>206</v>
      </c>
      <c r="L114" s="101">
        <v>0</v>
      </c>
      <c r="M114" s="155">
        <v>0</v>
      </c>
      <c r="N114" s="96">
        <v>100</v>
      </c>
      <c r="O114" s="199"/>
      <c r="P114" s="202"/>
    </row>
    <row r="115" spans="1:16" ht="63" x14ac:dyDescent="0.25">
      <c r="A115" s="193"/>
      <c r="B115" s="196"/>
      <c r="C115" s="244"/>
      <c r="D115" s="245"/>
      <c r="E115" s="246"/>
      <c r="F115" s="52"/>
      <c r="G115" s="53"/>
      <c r="H115" s="53"/>
      <c r="I115" s="53"/>
      <c r="J115" s="54"/>
      <c r="K115" s="65" t="s">
        <v>207</v>
      </c>
      <c r="L115" s="102">
        <v>100</v>
      </c>
      <c r="M115" s="155">
        <v>100</v>
      </c>
      <c r="N115" s="96">
        <f t="shared" si="4"/>
        <v>100</v>
      </c>
      <c r="O115" s="199"/>
      <c r="P115" s="202"/>
    </row>
    <row r="116" spans="1:16" ht="31.5" x14ac:dyDescent="0.25">
      <c r="A116" s="193"/>
      <c r="B116" s="196"/>
      <c r="C116" s="244"/>
      <c r="D116" s="245"/>
      <c r="E116" s="246"/>
      <c r="F116" s="52"/>
      <c r="G116" s="53"/>
      <c r="H116" s="53"/>
      <c r="I116" s="53"/>
      <c r="J116" s="54"/>
      <c r="K116" s="65" t="s">
        <v>208</v>
      </c>
      <c r="L116" s="102">
        <v>7</v>
      </c>
      <c r="M116" s="155">
        <v>7</v>
      </c>
      <c r="N116" s="96">
        <f t="shared" si="4"/>
        <v>100</v>
      </c>
      <c r="O116" s="199"/>
      <c r="P116" s="202"/>
    </row>
    <row r="117" spans="1:16" ht="16.149999999999999" customHeight="1" thickBot="1" x14ac:dyDescent="0.3">
      <c r="A117" s="193"/>
      <c r="B117" s="196"/>
      <c r="C117" s="244"/>
      <c r="D117" s="245"/>
      <c r="E117" s="246"/>
      <c r="F117" s="52"/>
      <c r="G117" s="53"/>
      <c r="H117" s="53"/>
      <c r="I117" s="53"/>
      <c r="J117" s="54"/>
      <c r="K117" s="213" t="s">
        <v>163</v>
      </c>
      <c r="L117" s="214"/>
      <c r="M117" s="215"/>
      <c r="N117" s="66">
        <f>SUM(N100:N115)/16</f>
        <v>89.567722198990523</v>
      </c>
      <c r="O117" s="199"/>
      <c r="P117" s="202"/>
    </row>
    <row r="118" spans="1:16" ht="41.45" customHeight="1" x14ac:dyDescent="0.25">
      <c r="A118" s="237">
        <v>5</v>
      </c>
      <c r="B118" s="195" t="s">
        <v>172</v>
      </c>
      <c r="C118" s="58">
        <v>1</v>
      </c>
      <c r="D118" s="58">
        <v>1</v>
      </c>
      <c r="E118" s="58">
        <f>D118/C118*100</f>
        <v>100</v>
      </c>
      <c r="F118" s="38" t="s">
        <v>119</v>
      </c>
      <c r="G118" s="40">
        <f>G121</f>
        <v>130</v>
      </c>
      <c r="H118" s="40">
        <f t="shared" ref="H118:J118" si="5">H121</f>
        <v>130</v>
      </c>
      <c r="I118" s="40">
        <f t="shared" si="5"/>
        <v>100</v>
      </c>
      <c r="J118" s="40">
        <f t="shared" si="5"/>
        <v>100</v>
      </c>
      <c r="K118" s="88"/>
      <c r="L118" s="42"/>
      <c r="M118" s="43"/>
      <c r="N118" s="44"/>
      <c r="O118" s="198">
        <v>100</v>
      </c>
      <c r="P118" s="201" t="s">
        <v>219</v>
      </c>
    </row>
    <row r="119" spans="1:16" ht="75" customHeight="1" x14ac:dyDescent="0.25">
      <c r="A119" s="193"/>
      <c r="B119" s="196"/>
      <c r="C119" s="241" t="s">
        <v>364</v>
      </c>
      <c r="D119" s="242"/>
      <c r="E119" s="243"/>
      <c r="F119" s="45" t="s">
        <v>166</v>
      </c>
      <c r="G119" s="46"/>
      <c r="H119" s="46"/>
      <c r="I119" s="40"/>
      <c r="J119" s="63"/>
      <c r="K119" s="89"/>
      <c r="L119" s="39"/>
      <c r="M119" s="43"/>
      <c r="N119" s="44"/>
      <c r="O119" s="199"/>
      <c r="P119" s="202"/>
    </row>
    <row r="120" spans="1:16" ht="67.900000000000006" customHeight="1" x14ac:dyDescent="0.25">
      <c r="A120" s="193"/>
      <c r="B120" s="196"/>
      <c r="C120" s="244"/>
      <c r="D120" s="245"/>
      <c r="E120" s="246"/>
      <c r="F120" s="45" t="s">
        <v>165</v>
      </c>
      <c r="G120" s="46"/>
      <c r="H120" s="46"/>
      <c r="I120" s="40"/>
      <c r="J120" s="63"/>
      <c r="K120" s="89"/>
      <c r="L120" s="42"/>
      <c r="M120" s="43"/>
      <c r="N120" s="44"/>
      <c r="O120" s="199"/>
      <c r="P120" s="202"/>
    </row>
    <row r="121" spans="1:16" ht="53.45" customHeight="1" x14ac:dyDescent="0.25">
      <c r="A121" s="193"/>
      <c r="B121" s="196"/>
      <c r="C121" s="244"/>
      <c r="D121" s="245"/>
      <c r="E121" s="246"/>
      <c r="F121" s="45" t="s">
        <v>167</v>
      </c>
      <c r="G121" s="46">
        <v>130</v>
      </c>
      <c r="H121" s="46">
        <v>130</v>
      </c>
      <c r="I121" s="40">
        <f>H121/G121*100</f>
        <v>100</v>
      </c>
      <c r="J121" s="62">
        <f>E118/I121*100</f>
        <v>100</v>
      </c>
      <c r="K121" s="89"/>
      <c r="L121" s="42"/>
      <c r="M121" s="43"/>
      <c r="N121" s="44"/>
      <c r="O121" s="199"/>
      <c r="P121" s="202"/>
    </row>
    <row r="122" spans="1:16" ht="86.45" customHeight="1" x14ac:dyDescent="0.25">
      <c r="A122" s="193"/>
      <c r="B122" s="196"/>
      <c r="C122" s="244"/>
      <c r="D122" s="245"/>
      <c r="E122" s="246"/>
      <c r="F122" s="48" t="s">
        <v>168</v>
      </c>
      <c r="G122" s="46"/>
      <c r="H122" s="46"/>
      <c r="I122" s="40"/>
      <c r="J122" s="63"/>
      <c r="K122" s="89"/>
      <c r="L122" s="42"/>
      <c r="M122" s="43"/>
      <c r="N122" s="44"/>
      <c r="O122" s="199"/>
      <c r="P122" s="202"/>
    </row>
    <row r="123" spans="1:16" ht="31.15" customHeight="1" thickBot="1" x14ac:dyDescent="0.3">
      <c r="A123" s="194"/>
      <c r="B123" s="197"/>
      <c r="C123" s="247"/>
      <c r="D123" s="248"/>
      <c r="E123" s="249"/>
      <c r="F123" s="55"/>
      <c r="G123" s="56"/>
      <c r="H123" s="56"/>
      <c r="I123" s="56"/>
      <c r="J123" s="57"/>
      <c r="K123" s="213" t="s">
        <v>163</v>
      </c>
      <c r="L123" s="214"/>
      <c r="M123" s="215"/>
      <c r="N123" s="59">
        <v>100</v>
      </c>
      <c r="O123" s="200"/>
      <c r="P123" s="203"/>
    </row>
    <row r="124" spans="1:16" ht="40.15" customHeight="1" x14ac:dyDescent="0.25">
      <c r="A124" s="192">
        <v>6</v>
      </c>
      <c r="B124" s="225" t="s">
        <v>173</v>
      </c>
      <c r="C124" s="145">
        <v>2</v>
      </c>
      <c r="D124" s="145">
        <v>2</v>
      </c>
      <c r="E124" s="58">
        <f>D124/C124*100</f>
        <v>100</v>
      </c>
      <c r="F124" s="38" t="s">
        <v>119</v>
      </c>
      <c r="G124" s="40">
        <f>SUM(G125:G128)</f>
        <v>12036</v>
      </c>
      <c r="H124" s="40">
        <f>SUM(H125:H128)</f>
        <v>12036</v>
      </c>
      <c r="I124" s="40">
        <f>H124/G124*100</f>
        <v>100</v>
      </c>
      <c r="J124" s="63">
        <f>E124/I124*100</f>
        <v>100</v>
      </c>
      <c r="K124" s="88"/>
      <c r="L124" s="42"/>
      <c r="M124" s="43"/>
      <c r="N124" s="44"/>
      <c r="O124" s="232">
        <f>N129*J124/100</f>
        <v>100</v>
      </c>
      <c r="P124" s="234" t="s">
        <v>219</v>
      </c>
    </row>
    <row r="125" spans="1:16" ht="73.150000000000006" customHeight="1" x14ac:dyDescent="0.25">
      <c r="A125" s="193"/>
      <c r="B125" s="196"/>
      <c r="C125" s="216" t="s">
        <v>344</v>
      </c>
      <c r="D125" s="217"/>
      <c r="E125" s="218"/>
      <c r="F125" s="45" t="s">
        <v>166</v>
      </c>
      <c r="G125" s="46"/>
      <c r="H125" s="46"/>
      <c r="I125" s="40" t="e">
        <f>H125/G125*100</f>
        <v>#DIV/0!</v>
      </c>
      <c r="J125" s="62" t="e">
        <f>E124/I125*100</f>
        <v>#DIV/0!</v>
      </c>
      <c r="K125" s="89"/>
      <c r="L125" s="39"/>
      <c r="M125" s="43"/>
      <c r="N125" s="44"/>
      <c r="O125" s="199"/>
      <c r="P125" s="235"/>
    </row>
    <row r="126" spans="1:16" ht="63.6" customHeight="1" x14ac:dyDescent="0.25">
      <c r="A126" s="193"/>
      <c r="B126" s="196"/>
      <c r="C126" s="219"/>
      <c r="D126" s="220"/>
      <c r="E126" s="221"/>
      <c r="F126" s="45" t="s">
        <v>165</v>
      </c>
      <c r="G126" s="46">
        <v>4298.5</v>
      </c>
      <c r="H126" s="46">
        <v>4298.5</v>
      </c>
      <c r="I126" s="40">
        <f>H126/G126*100</f>
        <v>100</v>
      </c>
      <c r="J126" s="67">
        <f>E124/I126*100</f>
        <v>100</v>
      </c>
      <c r="K126" s="89"/>
      <c r="L126" s="42"/>
      <c r="M126" s="43"/>
      <c r="N126" s="44"/>
      <c r="O126" s="199"/>
      <c r="P126" s="235"/>
    </row>
    <row r="127" spans="1:16" ht="67.150000000000006" customHeight="1" x14ac:dyDescent="0.25">
      <c r="A127" s="193"/>
      <c r="B127" s="196"/>
      <c r="C127" s="219"/>
      <c r="D127" s="220"/>
      <c r="E127" s="221"/>
      <c r="F127" s="45" t="s">
        <v>167</v>
      </c>
      <c r="G127" s="46">
        <v>7737.5</v>
      </c>
      <c r="H127" s="46">
        <v>7737.5</v>
      </c>
      <c r="I127" s="40">
        <f>H127/G127*100</f>
        <v>100</v>
      </c>
      <c r="J127" s="67">
        <f>E124/I127*100</f>
        <v>100</v>
      </c>
      <c r="K127" s="89"/>
      <c r="L127" s="42"/>
      <c r="M127" s="43"/>
      <c r="N127" s="44"/>
      <c r="O127" s="199"/>
      <c r="P127" s="235"/>
    </row>
    <row r="128" spans="1:16" ht="87.6" customHeight="1" x14ac:dyDescent="0.25">
      <c r="A128" s="193"/>
      <c r="B128" s="196"/>
      <c r="C128" s="219"/>
      <c r="D128" s="220"/>
      <c r="E128" s="221"/>
      <c r="F128" s="48" t="s">
        <v>168</v>
      </c>
      <c r="G128" s="46"/>
      <c r="H128" s="46"/>
      <c r="I128" s="40"/>
      <c r="J128" s="60"/>
      <c r="K128" s="139"/>
      <c r="L128" s="140"/>
      <c r="M128" s="141"/>
      <c r="N128" s="142"/>
      <c r="O128" s="199"/>
      <c r="P128" s="235"/>
    </row>
    <row r="129" spans="1:16" ht="39" customHeight="1" x14ac:dyDescent="0.25">
      <c r="A129" s="193"/>
      <c r="B129" s="196"/>
      <c r="C129" s="219"/>
      <c r="D129" s="220"/>
      <c r="E129" s="221"/>
      <c r="F129" s="228"/>
      <c r="G129" s="229"/>
      <c r="H129" s="229"/>
      <c r="I129" s="229"/>
      <c r="J129" s="229"/>
      <c r="K129" s="274" t="s">
        <v>163</v>
      </c>
      <c r="L129" s="273"/>
      <c r="M129" s="273"/>
      <c r="N129" s="135">
        <f>E124</f>
        <v>100</v>
      </c>
      <c r="O129" s="199"/>
      <c r="P129" s="235"/>
    </row>
    <row r="130" spans="1:16" ht="114.6" customHeight="1" x14ac:dyDescent="0.25">
      <c r="A130" s="227"/>
      <c r="B130" s="226"/>
      <c r="C130" s="222"/>
      <c r="D130" s="223"/>
      <c r="E130" s="224"/>
      <c r="F130" s="230"/>
      <c r="G130" s="231"/>
      <c r="H130" s="231"/>
      <c r="I130" s="231"/>
      <c r="J130" s="231"/>
      <c r="K130" s="137"/>
      <c r="L130" s="138"/>
      <c r="M130" s="138"/>
      <c r="N130" s="136"/>
      <c r="O130" s="233"/>
      <c r="P130" s="236"/>
    </row>
    <row r="131" spans="1:16" ht="96" customHeight="1" x14ac:dyDescent="0.25">
      <c r="A131" s="237">
        <v>7</v>
      </c>
      <c r="B131" s="195" t="s">
        <v>174</v>
      </c>
      <c r="C131" s="145">
        <v>2</v>
      </c>
      <c r="D131" s="145">
        <v>2</v>
      </c>
      <c r="E131" s="58">
        <f>D131/C131*100</f>
        <v>100</v>
      </c>
      <c r="F131" s="38" t="s">
        <v>119</v>
      </c>
      <c r="G131" s="40">
        <f>SUM(G132:G135)</f>
        <v>4511.8509999999997</v>
      </c>
      <c r="H131" s="40">
        <f>SUM(H132:H135)</f>
        <v>4506.7510000000002</v>
      </c>
      <c r="I131" s="40">
        <f>H131/G131*100</f>
        <v>99.886964352324597</v>
      </c>
      <c r="J131" s="63">
        <f>$E$131/I131*100</f>
        <v>100.11316356284159</v>
      </c>
      <c r="K131" s="172" t="s">
        <v>322</v>
      </c>
      <c r="L131" s="143">
        <v>1</v>
      </c>
      <c r="M131" s="156">
        <v>1</v>
      </c>
      <c r="N131" s="144">
        <f>M131/L131*100</f>
        <v>100</v>
      </c>
      <c r="O131" s="198">
        <f>N136*J131/100</f>
        <v>100.11316356284161</v>
      </c>
      <c r="P131" s="201" t="s">
        <v>219</v>
      </c>
    </row>
    <row r="132" spans="1:16" ht="47.25" x14ac:dyDescent="0.25">
      <c r="A132" s="193"/>
      <c r="B132" s="196"/>
      <c r="C132" s="275" t="s">
        <v>345</v>
      </c>
      <c r="D132" s="276"/>
      <c r="E132" s="277"/>
      <c r="F132" s="45" t="s">
        <v>166</v>
      </c>
      <c r="G132" s="46">
        <v>2733.7</v>
      </c>
      <c r="H132" s="46">
        <v>2733.7</v>
      </c>
      <c r="I132" s="40">
        <f>H132/G132*100</f>
        <v>100</v>
      </c>
      <c r="J132" s="63">
        <f>$E$131/I132*100</f>
        <v>100</v>
      </c>
      <c r="K132" s="116" t="s">
        <v>187</v>
      </c>
      <c r="L132" s="39">
        <v>3</v>
      </c>
      <c r="M132" s="147">
        <v>3</v>
      </c>
      <c r="N132" s="103">
        <f>M132/L132*100</f>
        <v>100</v>
      </c>
      <c r="O132" s="199"/>
      <c r="P132" s="202"/>
    </row>
    <row r="133" spans="1:16" ht="45" x14ac:dyDescent="0.25">
      <c r="A133" s="193"/>
      <c r="B133" s="196"/>
      <c r="C133" s="278"/>
      <c r="D133" s="279"/>
      <c r="E133" s="280"/>
      <c r="F133" s="45" t="s">
        <v>165</v>
      </c>
      <c r="G133" s="46">
        <v>683.4</v>
      </c>
      <c r="H133" s="46">
        <v>683.4</v>
      </c>
      <c r="I133" s="40">
        <f>H133/G133*100</f>
        <v>100</v>
      </c>
      <c r="J133" s="63">
        <f>$E$131/I133*100</f>
        <v>100</v>
      </c>
      <c r="K133" s="116"/>
      <c r="L133" s="39"/>
      <c r="M133" s="147"/>
      <c r="N133" s="103"/>
      <c r="O133" s="199"/>
      <c r="P133" s="202"/>
    </row>
    <row r="134" spans="1:16" ht="45" x14ac:dyDescent="0.25">
      <c r="A134" s="193"/>
      <c r="B134" s="196"/>
      <c r="C134" s="278"/>
      <c r="D134" s="279"/>
      <c r="E134" s="280"/>
      <c r="F134" s="45" t="s">
        <v>167</v>
      </c>
      <c r="G134" s="46">
        <v>73.2</v>
      </c>
      <c r="H134" s="46">
        <v>68.099999999999994</v>
      </c>
      <c r="I134" s="40">
        <f>H134/G134*100</f>
        <v>93.032786885245883</v>
      </c>
      <c r="J134" s="63">
        <f>$E$131/I134*100</f>
        <v>107.48898678414098</v>
      </c>
      <c r="K134" s="116"/>
      <c r="L134" s="39"/>
      <c r="M134" s="147"/>
      <c r="N134" s="103"/>
      <c r="O134" s="199"/>
      <c r="P134" s="202"/>
    </row>
    <row r="135" spans="1:16" ht="57" customHeight="1" x14ac:dyDescent="0.25">
      <c r="A135" s="193"/>
      <c r="B135" s="196"/>
      <c r="C135" s="278"/>
      <c r="D135" s="279"/>
      <c r="E135" s="280"/>
      <c r="F135" s="48" t="s">
        <v>168</v>
      </c>
      <c r="G135" s="146">
        <v>1021.551</v>
      </c>
      <c r="H135" s="146">
        <v>1021.551</v>
      </c>
      <c r="I135" s="40">
        <f>H135/G135*100</f>
        <v>100</v>
      </c>
      <c r="J135" s="63">
        <f>$E$131/I135*100</f>
        <v>100</v>
      </c>
      <c r="K135" s="116"/>
      <c r="L135" s="39"/>
      <c r="M135" s="147"/>
      <c r="N135" s="103"/>
      <c r="O135" s="199"/>
      <c r="P135" s="202"/>
    </row>
    <row r="136" spans="1:16" ht="48.6" customHeight="1" thickBot="1" x14ac:dyDescent="0.3">
      <c r="A136" s="194"/>
      <c r="B136" s="197"/>
      <c r="C136" s="281"/>
      <c r="D136" s="282"/>
      <c r="E136" s="283"/>
      <c r="F136" s="55"/>
      <c r="G136" s="56"/>
      <c r="H136" s="56"/>
      <c r="I136" s="56"/>
      <c r="J136" s="57"/>
      <c r="K136" s="213" t="s">
        <v>163</v>
      </c>
      <c r="L136" s="214"/>
      <c r="M136" s="215"/>
      <c r="N136" s="66">
        <f>SUM(N131:N135)/2</f>
        <v>100</v>
      </c>
      <c r="O136" s="200"/>
      <c r="P136" s="203"/>
    </row>
    <row r="137" spans="1:16" ht="52.5" customHeight="1" x14ac:dyDescent="0.25">
      <c r="A137" s="192">
        <v>8</v>
      </c>
      <c r="B137" s="225" t="s">
        <v>335</v>
      </c>
      <c r="C137" s="58">
        <v>1</v>
      </c>
      <c r="D137" s="58">
        <v>1</v>
      </c>
      <c r="E137" s="58">
        <f>D137/C137*100</f>
        <v>100</v>
      </c>
      <c r="F137" s="38" t="s">
        <v>119</v>
      </c>
      <c r="G137" s="40">
        <f>SUM(G138:G141)</f>
        <v>3</v>
      </c>
      <c r="H137" s="40">
        <f>SUM(H138:H141)</f>
        <v>3</v>
      </c>
      <c r="I137" s="40">
        <f>H137/G137*100</f>
        <v>100</v>
      </c>
      <c r="J137" s="63">
        <f>E137/I137*100</f>
        <v>100</v>
      </c>
      <c r="K137" s="41" t="s">
        <v>323</v>
      </c>
      <c r="L137" s="147">
        <v>357</v>
      </c>
      <c r="M137" s="147">
        <v>304</v>
      </c>
      <c r="N137" s="104">
        <f>M137/L137*100</f>
        <v>85.154061624649856</v>
      </c>
      <c r="O137" s="232">
        <f>N144</f>
        <v>85.832864701191014</v>
      </c>
      <c r="P137" s="234" t="s">
        <v>218</v>
      </c>
    </row>
    <row r="138" spans="1:16" ht="79.150000000000006" customHeight="1" x14ac:dyDescent="0.25">
      <c r="A138" s="193"/>
      <c r="B138" s="196"/>
      <c r="C138" s="204" t="s">
        <v>351</v>
      </c>
      <c r="D138" s="205"/>
      <c r="E138" s="206"/>
      <c r="F138" s="45" t="s">
        <v>166</v>
      </c>
      <c r="G138" s="146"/>
      <c r="H138" s="46"/>
      <c r="I138" s="40"/>
      <c r="J138" s="60"/>
      <c r="K138" s="64" t="s">
        <v>188</v>
      </c>
      <c r="L138" s="147">
        <v>18</v>
      </c>
      <c r="M138" s="147">
        <v>15</v>
      </c>
      <c r="N138" s="104">
        <f t="shared" ref="N138:N142" si="6">M138/L138*100</f>
        <v>83.333333333333343</v>
      </c>
      <c r="O138" s="199"/>
      <c r="P138" s="235"/>
    </row>
    <row r="139" spans="1:16" ht="68.45" customHeight="1" x14ac:dyDescent="0.25">
      <c r="A139" s="193"/>
      <c r="B139" s="196"/>
      <c r="C139" s="207"/>
      <c r="D139" s="208"/>
      <c r="E139" s="209"/>
      <c r="F139" s="45" t="s">
        <v>165</v>
      </c>
      <c r="G139" s="46"/>
      <c r="H139" s="46"/>
      <c r="I139" s="40"/>
      <c r="J139" s="60"/>
      <c r="K139" s="64" t="s">
        <v>189</v>
      </c>
      <c r="L139" s="147">
        <v>58</v>
      </c>
      <c r="M139" s="147">
        <v>51</v>
      </c>
      <c r="N139" s="104">
        <f t="shared" si="6"/>
        <v>87.931034482758619</v>
      </c>
      <c r="O139" s="199"/>
      <c r="P139" s="235"/>
    </row>
    <row r="140" spans="1:16" ht="52.9" customHeight="1" x14ac:dyDescent="0.25">
      <c r="A140" s="193"/>
      <c r="B140" s="196"/>
      <c r="C140" s="207"/>
      <c r="D140" s="208"/>
      <c r="E140" s="209"/>
      <c r="F140" s="45" t="s">
        <v>167</v>
      </c>
      <c r="G140" s="46">
        <v>3</v>
      </c>
      <c r="H140" s="46">
        <v>3</v>
      </c>
      <c r="I140" s="40">
        <f>H140/G140*100</f>
        <v>100</v>
      </c>
      <c r="J140" s="62">
        <f>E137/I140*100</f>
        <v>100</v>
      </c>
      <c r="K140" s="64" t="s">
        <v>190</v>
      </c>
      <c r="L140" s="147">
        <v>3</v>
      </c>
      <c r="M140" s="147">
        <v>3</v>
      </c>
      <c r="N140" s="104">
        <f t="shared" si="6"/>
        <v>100</v>
      </c>
      <c r="O140" s="199"/>
      <c r="P140" s="235"/>
    </row>
    <row r="141" spans="1:16" ht="85.9" customHeight="1" x14ac:dyDescent="0.25">
      <c r="A141" s="193"/>
      <c r="B141" s="196"/>
      <c r="C141" s="207"/>
      <c r="D141" s="208"/>
      <c r="E141" s="209"/>
      <c r="F141" s="48" t="s">
        <v>168</v>
      </c>
      <c r="G141" s="46"/>
      <c r="H141" s="46"/>
      <c r="I141" s="40"/>
      <c r="J141" s="60"/>
      <c r="K141" s="64" t="s">
        <v>191</v>
      </c>
      <c r="L141" s="147">
        <v>278</v>
      </c>
      <c r="M141" s="147">
        <v>235</v>
      </c>
      <c r="N141" s="104">
        <f t="shared" si="6"/>
        <v>84.532374100719423</v>
      </c>
      <c r="O141" s="199"/>
      <c r="P141" s="235"/>
    </row>
    <row r="142" spans="1:16" ht="63" x14ac:dyDescent="0.25">
      <c r="A142" s="193"/>
      <c r="B142" s="196"/>
      <c r="C142" s="207"/>
      <c r="D142" s="208"/>
      <c r="E142" s="209"/>
      <c r="F142" s="49"/>
      <c r="G142" s="50"/>
      <c r="H142" s="50"/>
      <c r="I142" s="50"/>
      <c r="J142" s="51"/>
      <c r="K142" s="65" t="s">
        <v>192</v>
      </c>
      <c r="L142" s="72">
        <v>195</v>
      </c>
      <c r="M142" s="148">
        <v>168</v>
      </c>
      <c r="N142" s="104">
        <f t="shared" si="6"/>
        <v>86.15384615384616</v>
      </c>
      <c r="O142" s="199"/>
      <c r="P142" s="235"/>
    </row>
    <row r="143" spans="1:16" ht="94.5" x14ac:dyDescent="0.25">
      <c r="A143" s="193"/>
      <c r="B143" s="196"/>
      <c r="C143" s="207"/>
      <c r="D143" s="208"/>
      <c r="E143" s="209"/>
      <c r="F143" s="52"/>
      <c r="G143" s="53"/>
      <c r="H143" s="53"/>
      <c r="I143" s="53"/>
      <c r="J143" s="54"/>
      <c r="K143" s="65" t="s">
        <v>303</v>
      </c>
      <c r="L143" s="72">
        <v>6311.8</v>
      </c>
      <c r="M143" s="148">
        <v>4653.3999999999996</v>
      </c>
      <c r="N143" s="104">
        <f>M143/L143*100</f>
        <v>73.725403213029566</v>
      </c>
      <c r="O143" s="199"/>
      <c r="P143" s="235"/>
    </row>
    <row r="144" spans="1:16" ht="16.5" thickBot="1" x14ac:dyDescent="0.3">
      <c r="A144" s="194"/>
      <c r="B144" s="197"/>
      <c r="C144" s="210"/>
      <c r="D144" s="211"/>
      <c r="E144" s="212"/>
      <c r="F144" s="55"/>
      <c r="G144" s="56"/>
      <c r="H144" s="56"/>
      <c r="I144" s="56"/>
      <c r="J144" s="57"/>
      <c r="K144" s="213" t="s">
        <v>163</v>
      </c>
      <c r="L144" s="214"/>
      <c r="M144" s="215"/>
      <c r="N144" s="66">
        <f>SUM(N137:N143)/7</f>
        <v>85.832864701191014</v>
      </c>
      <c r="O144" s="200"/>
      <c r="P144" s="250"/>
    </row>
    <row r="145" spans="1:16" ht="45" customHeight="1" x14ac:dyDescent="0.25">
      <c r="A145" s="237">
        <v>9</v>
      </c>
      <c r="B145" s="195" t="s">
        <v>175</v>
      </c>
      <c r="C145" s="58">
        <v>1</v>
      </c>
      <c r="D145" s="58">
        <v>1</v>
      </c>
      <c r="E145" s="58">
        <f>D145/C145*100</f>
        <v>100</v>
      </c>
      <c r="F145" s="38" t="s">
        <v>119</v>
      </c>
      <c r="G145" s="40">
        <f>SUM(G146:G149)</f>
        <v>45</v>
      </c>
      <c r="H145" s="40">
        <f>SUM(H146:H149)</f>
        <v>45</v>
      </c>
      <c r="I145" s="40">
        <f>H145/G145*100</f>
        <v>100</v>
      </c>
      <c r="J145" s="62">
        <f>E145/I145*100</f>
        <v>100</v>
      </c>
      <c r="K145" s="88"/>
      <c r="L145" s="42"/>
      <c r="M145" s="43"/>
      <c r="N145" s="44"/>
      <c r="O145" s="254">
        <f>N150*J145/100</f>
        <v>100</v>
      </c>
      <c r="P145" s="234" t="s">
        <v>218</v>
      </c>
    </row>
    <row r="146" spans="1:16" ht="73.150000000000006" customHeight="1" x14ac:dyDescent="0.25">
      <c r="A146" s="193"/>
      <c r="B146" s="196"/>
      <c r="C146" s="241" t="s">
        <v>352</v>
      </c>
      <c r="D146" s="242"/>
      <c r="E146" s="243"/>
      <c r="F146" s="45" t="s">
        <v>166</v>
      </c>
      <c r="G146" s="46"/>
      <c r="H146" s="46"/>
      <c r="I146" s="40"/>
      <c r="J146" s="60"/>
      <c r="K146" s="89"/>
      <c r="L146" s="39"/>
      <c r="M146" s="43"/>
      <c r="N146" s="44"/>
      <c r="O146" s="239"/>
      <c r="P146" s="235"/>
    </row>
    <row r="147" spans="1:16" ht="62.45" customHeight="1" x14ac:dyDescent="0.25">
      <c r="A147" s="193"/>
      <c r="B147" s="196"/>
      <c r="C147" s="244"/>
      <c r="D147" s="245"/>
      <c r="E147" s="246"/>
      <c r="F147" s="45" t="s">
        <v>165</v>
      </c>
      <c r="G147" s="46"/>
      <c r="H147" s="46"/>
      <c r="I147" s="40"/>
      <c r="J147" s="60"/>
      <c r="K147" s="89"/>
      <c r="L147" s="42"/>
      <c r="M147" s="43"/>
      <c r="N147" s="44"/>
      <c r="O147" s="239"/>
      <c r="P147" s="235"/>
    </row>
    <row r="148" spans="1:16" ht="49.15" customHeight="1" x14ac:dyDescent="0.25">
      <c r="A148" s="193"/>
      <c r="B148" s="196"/>
      <c r="C148" s="244"/>
      <c r="D148" s="245"/>
      <c r="E148" s="246"/>
      <c r="F148" s="45" t="s">
        <v>167</v>
      </c>
      <c r="G148" s="46">
        <v>45</v>
      </c>
      <c r="H148" s="46">
        <v>45</v>
      </c>
      <c r="I148" s="40">
        <f>H148/G148*100</f>
        <v>100</v>
      </c>
      <c r="J148" s="62">
        <f>E145/I148*100</f>
        <v>100</v>
      </c>
      <c r="K148" s="89"/>
      <c r="L148" s="42"/>
      <c r="M148" s="43"/>
      <c r="N148" s="44"/>
      <c r="O148" s="239"/>
      <c r="P148" s="235"/>
    </row>
    <row r="149" spans="1:16" ht="82.9" customHeight="1" x14ac:dyDescent="0.25">
      <c r="A149" s="193"/>
      <c r="B149" s="196"/>
      <c r="C149" s="244"/>
      <c r="D149" s="245"/>
      <c r="E149" s="246"/>
      <c r="F149" s="48" t="s">
        <v>168</v>
      </c>
      <c r="G149" s="46"/>
      <c r="H149" s="46"/>
      <c r="I149" s="40"/>
      <c r="J149" s="60"/>
      <c r="K149" s="89"/>
      <c r="L149" s="42"/>
      <c r="M149" s="43"/>
      <c r="N149" s="44"/>
      <c r="O149" s="239"/>
      <c r="P149" s="235"/>
    </row>
    <row r="150" spans="1:16" ht="16.5" thickBot="1" x14ac:dyDescent="0.3">
      <c r="A150" s="194"/>
      <c r="B150" s="197"/>
      <c r="C150" s="247"/>
      <c r="D150" s="248"/>
      <c r="E150" s="249"/>
      <c r="F150" s="55"/>
      <c r="G150" s="56"/>
      <c r="H150" s="56"/>
      <c r="I150" s="56"/>
      <c r="J150" s="57"/>
      <c r="K150" s="213" t="s">
        <v>163</v>
      </c>
      <c r="L150" s="214"/>
      <c r="M150" s="215"/>
      <c r="N150" s="59">
        <f>E145</f>
        <v>100</v>
      </c>
      <c r="O150" s="240"/>
      <c r="P150" s="250"/>
    </row>
    <row r="151" spans="1:16" ht="79.150000000000006" customHeight="1" x14ac:dyDescent="0.25">
      <c r="A151" s="237">
        <v>10</v>
      </c>
      <c r="B151" s="195" t="s">
        <v>176</v>
      </c>
      <c r="C151" s="58">
        <v>1</v>
      </c>
      <c r="D151" s="58">
        <v>1</v>
      </c>
      <c r="E151" s="110">
        <f>D151/C151*100</f>
        <v>100</v>
      </c>
      <c r="F151" s="38" t="s">
        <v>119</v>
      </c>
      <c r="G151" s="40">
        <f>SUM(G152:G155)</f>
        <v>4050.9</v>
      </c>
      <c r="H151" s="40">
        <f>SUM(H152:H155)</f>
        <v>2582.6</v>
      </c>
      <c r="I151" s="40">
        <f>H151/G151*100</f>
        <v>63.753733738181637</v>
      </c>
      <c r="J151" s="63">
        <f>E151/I151*100</f>
        <v>156.85355842948968</v>
      </c>
      <c r="K151" s="90" t="s">
        <v>0</v>
      </c>
      <c r="L151" s="77">
        <v>105.7</v>
      </c>
      <c r="M151" s="77">
        <v>96.8</v>
      </c>
      <c r="N151" s="104">
        <f>M151/L151*100</f>
        <v>91.579943235572372</v>
      </c>
      <c r="O151" s="198">
        <f>N181*J151/100</f>
        <v>141.29960807295637</v>
      </c>
      <c r="P151" s="234" t="s">
        <v>219</v>
      </c>
    </row>
    <row r="152" spans="1:16" ht="63" x14ac:dyDescent="0.25">
      <c r="A152" s="193"/>
      <c r="B152" s="196"/>
      <c r="C152" s="204" t="s">
        <v>359</v>
      </c>
      <c r="D152" s="205"/>
      <c r="E152" s="206"/>
      <c r="F152" s="45" t="s">
        <v>166</v>
      </c>
      <c r="G152" s="46"/>
      <c r="H152" s="46"/>
      <c r="I152" s="40"/>
      <c r="J152" s="60"/>
      <c r="K152" s="90" t="s">
        <v>1</v>
      </c>
      <c r="L152" s="77">
        <v>108.1</v>
      </c>
      <c r="M152" s="77">
        <v>79.3</v>
      </c>
      <c r="N152" s="104">
        <f t="shared" ref="N152:N171" si="7">M152/L152*100</f>
        <v>73.358001850138763</v>
      </c>
      <c r="O152" s="199"/>
      <c r="P152" s="235"/>
    </row>
    <row r="153" spans="1:16" ht="63" x14ac:dyDescent="0.25">
      <c r="A153" s="193"/>
      <c r="B153" s="196"/>
      <c r="C153" s="207"/>
      <c r="D153" s="208"/>
      <c r="E153" s="209"/>
      <c r="F153" s="45" t="s">
        <v>165</v>
      </c>
      <c r="G153" s="46">
        <v>4050.9</v>
      </c>
      <c r="H153" s="46">
        <v>2582.6</v>
      </c>
      <c r="I153" s="40">
        <f>H153/G153*100</f>
        <v>63.753733738181637</v>
      </c>
      <c r="J153" s="62">
        <f>E151/I153*100</f>
        <v>156.85355842948968</v>
      </c>
      <c r="K153" s="90" t="s">
        <v>2</v>
      </c>
      <c r="L153" s="77">
        <v>105.7</v>
      </c>
      <c r="M153" s="77">
        <v>108.4</v>
      </c>
      <c r="N153" s="104">
        <f t="shared" si="7"/>
        <v>102.55439924314096</v>
      </c>
      <c r="O153" s="199"/>
      <c r="P153" s="235"/>
    </row>
    <row r="154" spans="1:16" ht="63" x14ac:dyDescent="0.25">
      <c r="A154" s="193"/>
      <c r="B154" s="196"/>
      <c r="C154" s="207"/>
      <c r="D154" s="208"/>
      <c r="E154" s="209"/>
      <c r="F154" s="45" t="s">
        <v>167</v>
      </c>
      <c r="G154" s="46"/>
      <c r="H154" s="46"/>
      <c r="I154" s="40" t="e">
        <f>H154/G154*100</f>
        <v>#DIV/0!</v>
      </c>
      <c r="J154" s="62" t="e">
        <f>E151/I154*100</f>
        <v>#DIV/0!</v>
      </c>
      <c r="K154" s="90" t="s">
        <v>3</v>
      </c>
      <c r="L154" s="77">
        <v>106.7</v>
      </c>
      <c r="M154" s="77">
        <v>102.5</v>
      </c>
      <c r="N154" s="104">
        <f t="shared" si="7"/>
        <v>96.063730084348649</v>
      </c>
      <c r="O154" s="199"/>
      <c r="P154" s="235"/>
    </row>
    <row r="155" spans="1:16" ht="84" customHeight="1" x14ac:dyDescent="0.25">
      <c r="A155" s="193"/>
      <c r="B155" s="196"/>
      <c r="C155" s="207"/>
      <c r="D155" s="208"/>
      <c r="E155" s="209"/>
      <c r="F155" s="48" t="s">
        <v>168</v>
      </c>
      <c r="G155" s="46"/>
      <c r="H155" s="46"/>
      <c r="I155" s="40"/>
      <c r="J155" s="60"/>
      <c r="K155" s="90" t="s">
        <v>4</v>
      </c>
      <c r="L155" s="77">
        <v>116.2</v>
      </c>
      <c r="M155" s="77">
        <v>108.8</v>
      </c>
      <c r="N155" s="104">
        <f t="shared" si="7"/>
        <v>93.63166953528399</v>
      </c>
      <c r="O155" s="199"/>
      <c r="P155" s="235"/>
    </row>
    <row r="156" spans="1:16" ht="63" x14ac:dyDescent="0.25">
      <c r="A156" s="193"/>
      <c r="B156" s="196"/>
      <c r="C156" s="207"/>
      <c r="D156" s="208"/>
      <c r="E156" s="209"/>
      <c r="F156" s="49"/>
      <c r="G156" s="50"/>
      <c r="H156" s="50"/>
      <c r="I156" s="50"/>
      <c r="J156" s="51"/>
      <c r="K156" s="90" t="s">
        <v>5</v>
      </c>
      <c r="L156" s="77">
        <v>33.5</v>
      </c>
      <c r="M156" s="77">
        <v>30.3</v>
      </c>
      <c r="N156" s="104">
        <f t="shared" si="7"/>
        <v>90.447761194029852</v>
      </c>
      <c r="O156" s="199"/>
      <c r="P156" s="235"/>
    </row>
    <row r="157" spans="1:16" ht="110.25" x14ac:dyDescent="0.25">
      <c r="A157" s="193"/>
      <c r="B157" s="196"/>
      <c r="C157" s="207"/>
      <c r="D157" s="208"/>
      <c r="E157" s="209"/>
      <c r="F157" s="52"/>
      <c r="G157" s="53"/>
      <c r="H157" s="53"/>
      <c r="I157" s="53"/>
      <c r="J157" s="54"/>
      <c r="K157" s="90" t="s">
        <v>6</v>
      </c>
      <c r="L157" s="77">
        <v>25855</v>
      </c>
      <c r="M157" s="77">
        <v>26461</v>
      </c>
      <c r="N157" s="104">
        <f t="shared" si="7"/>
        <v>102.34384064977759</v>
      </c>
      <c r="O157" s="199"/>
      <c r="P157" s="235"/>
    </row>
    <row r="158" spans="1:16" ht="31.5" x14ac:dyDescent="0.25">
      <c r="A158" s="193"/>
      <c r="B158" s="196"/>
      <c r="C158" s="207"/>
      <c r="D158" s="208"/>
      <c r="E158" s="209"/>
      <c r="F158" s="52"/>
      <c r="G158" s="53"/>
      <c r="H158" s="53"/>
      <c r="I158" s="53"/>
      <c r="J158" s="54"/>
      <c r="K158" s="90" t="s">
        <v>7</v>
      </c>
      <c r="L158" s="77">
        <v>107.1</v>
      </c>
      <c r="M158" s="77">
        <v>95.9</v>
      </c>
      <c r="N158" s="104">
        <f t="shared" si="7"/>
        <v>89.542483660130728</v>
      </c>
      <c r="O158" s="199"/>
      <c r="P158" s="235"/>
    </row>
    <row r="159" spans="1:16" ht="47.25" x14ac:dyDescent="0.25">
      <c r="A159" s="193"/>
      <c r="B159" s="196"/>
      <c r="C159" s="207"/>
      <c r="D159" s="208"/>
      <c r="E159" s="209"/>
      <c r="F159" s="52"/>
      <c r="G159" s="53"/>
      <c r="H159" s="53"/>
      <c r="I159" s="53"/>
      <c r="J159" s="54"/>
      <c r="K159" s="90" t="s">
        <v>8</v>
      </c>
      <c r="L159" s="77">
        <v>577</v>
      </c>
      <c r="M159" s="77">
        <v>658</v>
      </c>
      <c r="N159" s="104">
        <f>M159/L159*100</f>
        <v>114.03812824956671</v>
      </c>
      <c r="O159" s="199"/>
      <c r="P159" s="235"/>
    </row>
    <row r="160" spans="1:16" ht="15.75" x14ac:dyDescent="0.25">
      <c r="A160" s="193"/>
      <c r="B160" s="196"/>
      <c r="C160" s="207"/>
      <c r="D160" s="208"/>
      <c r="E160" s="209"/>
      <c r="F160" s="52"/>
      <c r="G160" s="53"/>
      <c r="H160" s="53"/>
      <c r="I160" s="53"/>
      <c r="J160" s="54"/>
      <c r="K160" s="90" t="s">
        <v>9</v>
      </c>
      <c r="L160" s="77">
        <v>86065</v>
      </c>
      <c r="M160" s="77">
        <v>66348</v>
      </c>
      <c r="N160" s="104">
        <f t="shared" si="7"/>
        <v>77.090571079997673</v>
      </c>
      <c r="O160" s="199"/>
      <c r="P160" s="235"/>
    </row>
    <row r="161" spans="1:16" ht="31.5" x14ac:dyDescent="0.25">
      <c r="A161" s="193"/>
      <c r="B161" s="196"/>
      <c r="C161" s="207"/>
      <c r="D161" s="208"/>
      <c r="E161" s="209"/>
      <c r="F161" s="52"/>
      <c r="G161" s="53"/>
      <c r="H161" s="53"/>
      <c r="I161" s="53"/>
      <c r="J161" s="54"/>
      <c r="K161" s="90" t="s">
        <v>10</v>
      </c>
      <c r="L161" s="77">
        <v>235000</v>
      </c>
      <c r="M161" s="77">
        <v>145597</v>
      </c>
      <c r="N161" s="104">
        <f t="shared" si="7"/>
        <v>61.956170212765961</v>
      </c>
      <c r="O161" s="199"/>
      <c r="P161" s="235"/>
    </row>
    <row r="162" spans="1:16" ht="47.25" x14ac:dyDescent="0.25">
      <c r="A162" s="193"/>
      <c r="B162" s="196"/>
      <c r="C162" s="207"/>
      <c r="D162" s="208"/>
      <c r="E162" s="209"/>
      <c r="F162" s="52"/>
      <c r="G162" s="53"/>
      <c r="H162" s="53"/>
      <c r="I162" s="53"/>
      <c r="J162" s="54"/>
      <c r="K162" s="90" t="s">
        <v>11</v>
      </c>
      <c r="L162" s="77">
        <v>8192</v>
      </c>
      <c r="M162" s="77">
        <v>8145</v>
      </c>
      <c r="N162" s="104">
        <f t="shared" si="7"/>
        <v>99.42626953125</v>
      </c>
      <c r="O162" s="199"/>
      <c r="P162" s="235"/>
    </row>
    <row r="163" spans="1:16" ht="31.5" x14ac:dyDescent="0.25">
      <c r="A163" s="193"/>
      <c r="B163" s="196"/>
      <c r="C163" s="207"/>
      <c r="D163" s="208"/>
      <c r="E163" s="209"/>
      <c r="F163" s="52"/>
      <c r="G163" s="53"/>
      <c r="H163" s="53"/>
      <c r="I163" s="53"/>
      <c r="J163" s="54"/>
      <c r="K163" s="90" t="s">
        <v>12</v>
      </c>
      <c r="L163" s="77">
        <v>9210</v>
      </c>
      <c r="M163" s="77">
        <v>8748</v>
      </c>
      <c r="N163" s="104">
        <f t="shared" si="7"/>
        <v>94.983713355048863</v>
      </c>
      <c r="O163" s="199"/>
      <c r="P163" s="235"/>
    </row>
    <row r="164" spans="1:16" ht="31.5" x14ac:dyDescent="0.25">
      <c r="A164" s="193"/>
      <c r="B164" s="196"/>
      <c r="C164" s="207"/>
      <c r="D164" s="208"/>
      <c r="E164" s="209"/>
      <c r="F164" s="52"/>
      <c r="G164" s="53"/>
      <c r="H164" s="53"/>
      <c r="I164" s="53"/>
      <c r="J164" s="54"/>
      <c r="K164" s="90" t="s">
        <v>13</v>
      </c>
      <c r="L164" s="77">
        <v>2000</v>
      </c>
      <c r="M164" s="77">
        <v>1750</v>
      </c>
      <c r="N164" s="104">
        <f t="shared" si="7"/>
        <v>87.5</v>
      </c>
      <c r="O164" s="199"/>
      <c r="P164" s="235"/>
    </row>
    <row r="165" spans="1:16" ht="189" x14ac:dyDescent="0.25">
      <c r="A165" s="193"/>
      <c r="B165" s="196"/>
      <c r="C165" s="207"/>
      <c r="D165" s="208"/>
      <c r="E165" s="209"/>
      <c r="F165" s="52"/>
      <c r="G165" s="53"/>
      <c r="H165" s="53"/>
      <c r="I165" s="53"/>
      <c r="J165" s="54"/>
      <c r="K165" s="90" t="s">
        <v>14</v>
      </c>
      <c r="L165" s="73">
        <v>400</v>
      </c>
      <c r="M165" s="73">
        <v>400</v>
      </c>
      <c r="N165" s="104">
        <f t="shared" si="7"/>
        <v>100</v>
      </c>
      <c r="O165" s="199"/>
      <c r="P165" s="235"/>
    </row>
    <row r="166" spans="1:16" ht="94.5" x14ac:dyDescent="0.25">
      <c r="A166" s="193"/>
      <c r="B166" s="196"/>
      <c r="C166" s="207"/>
      <c r="D166" s="208"/>
      <c r="E166" s="209"/>
      <c r="F166" s="52"/>
      <c r="G166" s="53"/>
      <c r="H166" s="53"/>
      <c r="I166" s="53"/>
      <c r="J166" s="54"/>
      <c r="K166" s="90" t="s">
        <v>15</v>
      </c>
      <c r="L166" s="77">
        <v>3</v>
      </c>
      <c r="M166" s="77">
        <v>0</v>
      </c>
      <c r="N166" s="104">
        <f t="shared" si="7"/>
        <v>0</v>
      </c>
      <c r="O166" s="199"/>
      <c r="P166" s="235"/>
    </row>
    <row r="167" spans="1:16" ht="47.25" x14ac:dyDescent="0.25">
      <c r="A167" s="193"/>
      <c r="B167" s="196"/>
      <c r="C167" s="207"/>
      <c r="D167" s="208"/>
      <c r="E167" s="209"/>
      <c r="F167" s="52"/>
      <c r="G167" s="53"/>
      <c r="H167" s="53"/>
      <c r="I167" s="53"/>
      <c r="J167" s="54"/>
      <c r="K167" s="90" t="s">
        <v>16</v>
      </c>
      <c r="L167" s="77">
        <v>50</v>
      </c>
      <c r="M167" s="157">
        <v>0</v>
      </c>
      <c r="N167" s="104">
        <f>M167/L167*100</f>
        <v>0</v>
      </c>
      <c r="O167" s="199"/>
      <c r="P167" s="235"/>
    </row>
    <row r="168" spans="1:16" ht="15.75" x14ac:dyDescent="0.25">
      <c r="A168" s="193"/>
      <c r="B168" s="196"/>
      <c r="C168" s="207"/>
      <c r="D168" s="208"/>
      <c r="E168" s="209"/>
      <c r="F168" s="52"/>
      <c r="G168" s="53"/>
      <c r="H168" s="53"/>
      <c r="I168" s="53"/>
      <c r="J168" s="54"/>
      <c r="K168" s="90" t="s">
        <v>324</v>
      </c>
      <c r="L168" s="77">
        <v>1</v>
      </c>
      <c r="M168" s="157">
        <v>0</v>
      </c>
      <c r="N168" s="104">
        <f t="shared" si="7"/>
        <v>0</v>
      </c>
      <c r="O168" s="199"/>
      <c r="P168" s="235"/>
    </row>
    <row r="169" spans="1:16" ht="15.75" x14ac:dyDescent="0.25">
      <c r="A169" s="193"/>
      <c r="B169" s="196"/>
      <c r="C169" s="207"/>
      <c r="D169" s="208"/>
      <c r="E169" s="209"/>
      <c r="F169" s="52"/>
      <c r="G169" s="53"/>
      <c r="H169" s="53"/>
      <c r="I169" s="53"/>
      <c r="J169" s="54"/>
      <c r="K169" s="90" t="s">
        <v>325</v>
      </c>
      <c r="L169" s="77">
        <v>2</v>
      </c>
      <c r="M169" s="157">
        <v>0</v>
      </c>
      <c r="N169" s="104">
        <f t="shared" si="7"/>
        <v>0</v>
      </c>
      <c r="O169" s="199"/>
      <c r="P169" s="235"/>
    </row>
    <row r="170" spans="1:16" ht="31.5" x14ac:dyDescent="0.25">
      <c r="A170" s="193"/>
      <c r="B170" s="196"/>
      <c r="C170" s="207"/>
      <c r="D170" s="208"/>
      <c r="E170" s="209"/>
      <c r="F170" s="52"/>
      <c r="G170" s="53"/>
      <c r="H170" s="53"/>
      <c r="I170" s="53"/>
      <c r="J170" s="54"/>
      <c r="K170" s="90" t="s">
        <v>342</v>
      </c>
      <c r="L170" s="77">
        <v>1</v>
      </c>
      <c r="M170" s="157">
        <v>0</v>
      </c>
      <c r="N170" s="104">
        <f t="shared" si="7"/>
        <v>0</v>
      </c>
      <c r="O170" s="199"/>
      <c r="P170" s="235"/>
    </row>
    <row r="171" spans="1:16" ht="63" x14ac:dyDescent="0.25">
      <c r="A171" s="193"/>
      <c r="B171" s="196"/>
      <c r="C171" s="207"/>
      <c r="D171" s="208"/>
      <c r="E171" s="209"/>
      <c r="F171" s="52"/>
      <c r="G171" s="53"/>
      <c r="H171" s="53"/>
      <c r="I171" s="53"/>
      <c r="J171" s="54"/>
      <c r="K171" s="90" t="s">
        <v>17</v>
      </c>
      <c r="L171" s="77">
        <v>40</v>
      </c>
      <c r="M171" s="77">
        <v>40</v>
      </c>
      <c r="N171" s="104">
        <f t="shared" si="7"/>
        <v>100</v>
      </c>
      <c r="O171" s="199"/>
      <c r="P171" s="235"/>
    </row>
    <row r="172" spans="1:16" ht="126" x14ac:dyDescent="0.25">
      <c r="A172" s="193"/>
      <c r="B172" s="196"/>
      <c r="C172" s="207"/>
      <c r="D172" s="208"/>
      <c r="E172" s="209"/>
      <c r="F172" s="52"/>
      <c r="G172" s="53"/>
      <c r="H172" s="53"/>
      <c r="I172" s="53"/>
      <c r="J172" s="54"/>
      <c r="K172" s="90" t="s">
        <v>360</v>
      </c>
      <c r="L172" s="77">
        <v>0</v>
      </c>
      <c r="M172" s="77">
        <v>290</v>
      </c>
      <c r="N172" s="104">
        <v>100</v>
      </c>
      <c r="O172" s="199"/>
      <c r="P172" s="235"/>
    </row>
    <row r="173" spans="1:16" ht="47.25" x14ac:dyDescent="0.25">
      <c r="A173" s="193"/>
      <c r="B173" s="196"/>
      <c r="C173" s="207"/>
      <c r="D173" s="208"/>
      <c r="E173" s="209"/>
      <c r="F173" s="52"/>
      <c r="G173" s="53"/>
      <c r="H173" s="53"/>
      <c r="I173" s="53"/>
      <c r="J173" s="54"/>
      <c r="K173" s="90" t="s">
        <v>18</v>
      </c>
      <c r="L173" s="77">
        <v>44265</v>
      </c>
      <c r="M173" s="77">
        <v>44144</v>
      </c>
      <c r="N173" s="104">
        <f t="shared" ref="N173:N180" si="8">M173/L173*100</f>
        <v>99.726646334575847</v>
      </c>
      <c r="O173" s="199"/>
      <c r="P173" s="235"/>
    </row>
    <row r="174" spans="1:16" ht="94.5" x14ac:dyDescent="0.25">
      <c r="A174" s="193"/>
      <c r="B174" s="196"/>
      <c r="C174" s="207"/>
      <c r="D174" s="208"/>
      <c r="E174" s="209"/>
      <c r="F174" s="52"/>
      <c r="G174" s="53"/>
      <c r="H174" s="53"/>
      <c r="I174" s="53"/>
      <c r="J174" s="54"/>
      <c r="K174" s="91" t="s">
        <v>19</v>
      </c>
      <c r="L174" s="108">
        <v>91.5</v>
      </c>
      <c r="M174" s="108">
        <v>92.3</v>
      </c>
      <c r="N174" s="104">
        <f t="shared" si="8"/>
        <v>100.8743169398907</v>
      </c>
      <c r="O174" s="199"/>
      <c r="P174" s="235"/>
    </row>
    <row r="175" spans="1:16" ht="78.75" x14ac:dyDescent="0.25">
      <c r="A175" s="193"/>
      <c r="B175" s="196"/>
      <c r="C175" s="207"/>
      <c r="D175" s="208"/>
      <c r="E175" s="209"/>
      <c r="F175" s="52"/>
      <c r="G175" s="53"/>
      <c r="H175" s="53"/>
      <c r="I175" s="53"/>
      <c r="J175" s="54"/>
      <c r="K175" s="91" t="s">
        <v>20</v>
      </c>
      <c r="L175" s="108">
        <v>100</v>
      </c>
      <c r="M175" s="108">
        <v>112</v>
      </c>
      <c r="N175" s="104">
        <f t="shared" si="8"/>
        <v>112.00000000000001</v>
      </c>
      <c r="O175" s="199"/>
      <c r="P175" s="235"/>
    </row>
    <row r="176" spans="1:16" ht="63" x14ac:dyDescent="0.25">
      <c r="A176" s="193"/>
      <c r="B176" s="196"/>
      <c r="C176" s="207"/>
      <c r="D176" s="208"/>
      <c r="E176" s="209"/>
      <c r="F176" s="52"/>
      <c r="G176" s="53"/>
      <c r="H176" s="53"/>
      <c r="I176" s="53"/>
      <c r="J176" s="54"/>
      <c r="K176" s="91" t="s">
        <v>21</v>
      </c>
      <c r="L176" s="108">
        <v>10</v>
      </c>
      <c r="M176" s="108">
        <v>10</v>
      </c>
      <c r="N176" s="104">
        <f t="shared" si="8"/>
        <v>100</v>
      </c>
      <c r="O176" s="199"/>
      <c r="P176" s="235"/>
    </row>
    <row r="177" spans="1:16" ht="63" x14ac:dyDescent="0.25">
      <c r="A177" s="193"/>
      <c r="B177" s="196"/>
      <c r="C177" s="207"/>
      <c r="D177" s="208"/>
      <c r="E177" s="209"/>
      <c r="F177" s="52"/>
      <c r="G177" s="53"/>
      <c r="H177" s="53"/>
      <c r="I177" s="53"/>
      <c r="J177" s="54"/>
      <c r="K177" s="91" t="s">
        <v>22</v>
      </c>
      <c r="L177" s="108">
        <v>35</v>
      </c>
      <c r="M177" s="108">
        <v>53.3</v>
      </c>
      <c r="N177" s="104">
        <f t="shared" si="8"/>
        <v>152.28571428571428</v>
      </c>
      <c r="O177" s="199"/>
      <c r="P177" s="235"/>
    </row>
    <row r="178" spans="1:16" ht="78.75" x14ac:dyDescent="0.25">
      <c r="A178" s="193"/>
      <c r="B178" s="196"/>
      <c r="C178" s="207"/>
      <c r="D178" s="208"/>
      <c r="E178" s="209"/>
      <c r="F178" s="52"/>
      <c r="G178" s="53"/>
      <c r="H178" s="53"/>
      <c r="I178" s="53"/>
      <c r="J178" s="54"/>
      <c r="K178" s="91" t="s">
        <v>23</v>
      </c>
      <c r="L178" s="109">
        <v>83</v>
      </c>
      <c r="M178" s="109">
        <v>89.5</v>
      </c>
      <c r="N178" s="104">
        <f t="shared" si="8"/>
        <v>107.83132530120483</v>
      </c>
      <c r="O178" s="199"/>
      <c r="P178" s="235"/>
    </row>
    <row r="179" spans="1:16" ht="94.5" x14ac:dyDescent="0.25">
      <c r="A179" s="193"/>
      <c r="B179" s="196"/>
      <c r="C179" s="207"/>
      <c r="D179" s="208"/>
      <c r="E179" s="209"/>
      <c r="F179" s="52"/>
      <c r="G179" s="53"/>
      <c r="H179" s="53"/>
      <c r="I179" s="53"/>
      <c r="J179" s="54"/>
      <c r="K179" s="91" t="s">
        <v>24</v>
      </c>
      <c r="L179" s="109">
        <v>22</v>
      </c>
      <c r="M179" s="109">
        <v>26</v>
      </c>
      <c r="N179" s="104">
        <f t="shared" si="8"/>
        <v>118.18181818181819</v>
      </c>
      <c r="O179" s="199"/>
      <c r="P179" s="235"/>
    </row>
    <row r="180" spans="1:16" ht="94.5" x14ac:dyDescent="0.25">
      <c r="A180" s="193"/>
      <c r="B180" s="196"/>
      <c r="C180" s="207"/>
      <c r="D180" s="208"/>
      <c r="E180" s="209"/>
      <c r="F180" s="52"/>
      <c r="G180" s="53"/>
      <c r="H180" s="53"/>
      <c r="I180" s="53"/>
      <c r="J180" s="54"/>
      <c r="K180" s="91" t="s">
        <v>25</v>
      </c>
      <c r="L180" s="109">
        <v>6.2</v>
      </c>
      <c r="M180" s="109">
        <v>20.9</v>
      </c>
      <c r="N180" s="104">
        <f t="shared" si="8"/>
        <v>337.09677419354836</v>
      </c>
      <c r="O180" s="199"/>
      <c r="P180" s="235"/>
    </row>
    <row r="181" spans="1:16" ht="36" customHeight="1" thickBot="1" x14ac:dyDescent="0.3">
      <c r="A181" s="194"/>
      <c r="B181" s="197"/>
      <c r="C181" s="210"/>
      <c r="D181" s="211"/>
      <c r="E181" s="212"/>
      <c r="F181" s="55"/>
      <c r="G181" s="56"/>
      <c r="H181" s="56"/>
      <c r="I181" s="56"/>
      <c r="J181" s="57"/>
      <c r="K181" s="213" t="s">
        <v>163</v>
      </c>
      <c r="L181" s="214"/>
      <c r="M181" s="215"/>
      <c r="N181" s="66">
        <f>SUM(N151:N180)/30</f>
        <v>90.083775903926806</v>
      </c>
      <c r="O181" s="200"/>
      <c r="P181" s="250"/>
    </row>
    <row r="182" spans="1:16" ht="186" customHeight="1" x14ac:dyDescent="0.25">
      <c r="A182" s="237">
        <v>11</v>
      </c>
      <c r="B182" s="195" t="s">
        <v>301</v>
      </c>
      <c r="C182" s="58">
        <v>1</v>
      </c>
      <c r="D182" s="58">
        <v>1</v>
      </c>
      <c r="E182" s="58">
        <f>D182/C182*100</f>
        <v>100</v>
      </c>
      <c r="F182" s="38" t="s">
        <v>119</v>
      </c>
      <c r="G182" s="40">
        <f>G185</f>
        <v>200</v>
      </c>
      <c r="H182" s="40">
        <f>H185</f>
        <v>83.8</v>
      </c>
      <c r="I182" s="40">
        <f>H182/G182*100</f>
        <v>41.9</v>
      </c>
      <c r="J182" s="63">
        <f>E182/I182*100</f>
        <v>238.66348448687353</v>
      </c>
      <c r="K182" s="41" t="s">
        <v>233</v>
      </c>
      <c r="L182" s="105">
        <v>100</v>
      </c>
      <c r="M182" s="161">
        <v>100</v>
      </c>
      <c r="N182" s="104">
        <f t="shared" ref="N182:N185" si="9">M182/L182*100</f>
        <v>100</v>
      </c>
      <c r="O182" s="251">
        <f>N187*J182/100</f>
        <v>238.66348448687353</v>
      </c>
      <c r="P182" s="201" t="s">
        <v>219</v>
      </c>
    </row>
    <row r="183" spans="1:16" ht="103.5" customHeight="1" x14ac:dyDescent="0.25">
      <c r="A183" s="193"/>
      <c r="B183" s="196"/>
      <c r="C183" s="241" t="s">
        <v>363</v>
      </c>
      <c r="D183" s="242"/>
      <c r="E183" s="243"/>
      <c r="F183" s="45" t="s">
        <v>166</v>
      </c>
      <c r="G183" s="46"/>
      <c r="H183" s="46"/>
      <c r="I183" s="40"/>
      <c r="J183" s="60"/>
      <c r="K183" s="41" t="s">
        <v>209</v>
      </c>
      <c r="L183" s="105">
        <v>100</v>
      </c>
      <c r="M183" s="161">
        <v>100</v>
      </c>
      <c r="N183" s="104">
        <f t="shared" si="9"/>
        <v>100</v>
      </c>
      <c r="O183" s="252"/>
      <c r="P183" s="202"/>
    </row>
    <row r="184" spans="1:16" ht="155.25" customHeight="1" x14ac:dyDescent="0.25">
      <c r="A184" s="193"/>
      <c r="B184" s="196"/>
      <c r="C184" s="244"/>
      <c r="D184" s="245"/>
      <c r="E184" s="246"/>
      <c r="F184" s="45" t="s">
        <v>165</v>
      </c>
      <c r="G184" s="46"/>
      <c r="H184" s="46"/>
      <c r="I184" s="40"/>
      <c r="J184" s="60"/>
      <c r="K184" s="64" t="s">
        <v>234</v>
      </c>
      <c r="L184" s="105">
        <v>30</v>
      </c>
      <c r="M184" s="161">
        <v>30</v>
      </c>
      <c r="N184" s="104">
        <f t="shared" si="9"/>
        <v>100</v>
      </c>
      <c r="O184" s="252"/>
      <c r="P184" s="202"/>
    </row>
    <row r="185" spans="1:16" ht="81.599999999999994" customHeight="1" x14ac:dyDescent="0.25">
      <c r="A185" s="193"/>
      <c r="B185" s="196"/>
      <c r="C185" s="244"/>
      <c r="D185" s="245"/>
      <c r="E185" s="246"/>
      <c r="F185" s="45" t="s">
        <v>167</v>
      </c>
      <c r="G185" s="46">
        <v>200</v>
      </c>
      <c r="H185" s="46">
        <v>83.8</v>
      </c>
      <c r="I185" s="40">
        <f>H185/G185*100</f>
        <v>41.9</v>
      </c>
      <c r="J185" s="62">
        <f>E182/I185*100</f>
        <v>238.66348448687353</v>
      </c>
      <c r="K185" s="64" t="s">
        <v>235</v>
      </c>
      <c r="L185" s="105">
        <v>18</v>
      </c>
      <c r="M185" s="161">
        <v>18</v>
      </c>
      <c r="N185" s="104">
        <f t="shared" si="9"/>
        <v>100</v>
      </c>
      <c r="O185" s="252"/>
      <c r="P185" s="202"/>
    </row>
    <row r="186" spans="1:16" ht="118.9" customHeight="1" x14ac:dyDescent="0.25">
      <c r="A186" s="193"/>
      <c r="B186" s="196"/>
      <c r="C186" s="244"/>
      <c r="D186" s="245"/>
      <c r="E186" s="246"/>
      <c r="F186" s="48" t="s">
        <v>168</v>
      </c>
      <c r="G186" s="46"/>
      <c r="H186" s="46"/>
      <c r="I186" s="40"/>
      <c r="J186" s="60"/>
      <c r="K186" s="64"/>
      <c r="L186" s="106"/>
      <c r="M186" s="158"/>
      <c r="N186" s="104"/>
      <c r="O186" s="252"/>
      <c r="P186" s="202"/>
    </row>
    <row r="187" spans="1:16" ht="16.5" thickBot="1" x14ac:dyDescent="0.3">
      <c r="A187" s="194"/>
      <c r="B187" s="197"/>
      <c r="C187" s="247"/>
      <c r="D187" s="248"/>
      <c r="E187" s="249"/>
      <c r="F187" s="55"/>
      <c r="G187" s="56"/>
      <c r="H187" s="56"/>
      <c r="I187" s="56"/>
      <c r="J187" s="57"/>
      <c r="K187" s="213" t="s">
        <v>163</v>
      </c>
      <c r="L187" s="214"/>
      <c r="M187" s="215"/>
      <c r="N187" s="66">
        <f>SUM(N182:N186)/4</f>
        <v>100</v>
      </c>
      <c r="O187" s="253"/>
      <c r="P187" s="203"/>
    </row>
    <row r="188" spans="1:16" ht="162" customHeight="1" x14ac:dyDescent="0.25">
      <c r="A188" s="237">
        <v>12</v>
      </c>
      <c r="B188" s="195" t="s">
        <v>336</v>
      </c>
      <c r="C188" s="58">
        <v>4</v>
      </c>
      <c r="D188" s="58">
        <v>4</v>
      </c>
      <c r="E188" s="58">
        <f>D188/C188*100</f>
        <v>100</v>
      </c>
      <c r="F188" s="38" t="s">
        <v>119</v>
      </c>
      <c r="G188" s="40">
        <f>SUM(G189:G192)</f>
        <v>4784.3999999999996</v>
      </c>
      <c r="H188" s="40">
        <f>SUM(H189:H192)</f>
        <v>4724.63</v>
      </c>
      <c r="I188" s="40">
        <f>H188/G188*100</f>
        <v>98.750731544185271</v>
      </c>
      <c r="J188" s="63">
        <f>E188/I188*100</f>
        <v>101.26507260886038</v>
      </c>
      <c r="K188" s="41" t="s">
        <v>193</v>
      </c>
      <c r="L188" s="74">
        <v>80</v>
      </c>
      <c r="M188" s="147">
        <v>85</v>
      </c>
      <c r="N188" s="76">
        <f>M188/L188*100</f>
        <v>106.25</v>
      </c>
      <c r="O188" s="198">
        <f>N198*J188/100</f>
        <v>330.77959253039364</v>
      </c>
      <c r="P188" s="201" t="s">
        <v>219</v>
      </c>
    </row>
    <row r="189" spans="1:16" ht="94.5" x14ac:dyDescent="0.25">
      <c r="A189" s="193"/>
      <c r="B189" s="196"/>
      <c r="C189" s="204" t="s">
        <v>346</v>
      </c>
      <c r="D189" s="205"/>
      <c r="E189" s="206"/>
      <c r="F189" s="45" t="s">
        <v>166</v>
      </c>
      <c r="G189" s="46"/>
      <c r="H189" s="46"/>
      <c r="I189" s="40"/>
      <c r="J189" s="60"/>
      <c r="K189" s="64" t="s">
        <v>108</v>
      </c>
      <c r="L189" s="74">
        <v>6</v>
      </c>
      <c r="M189" s="147">
        <v>1.4</v>
      </c>
      <c r="N189" s="76">
        <f>L189/M189*100</f>
        <v>428.57142857142856</v>
      </c>
      <c r="O189" s="199"/>
      <c r="P189" s="202"/>
    </row>
    <row r="190" spans="1:16" ht="94.5" x14ac:dyDescent="0.25">
      <c r="A190" s="193"/>
      <c r="B190" s="196"/>
      <c r="C190" s="207"/>
      <c r="D190" s="208"/>
      <c r="E190" s="209"/>
      <c r="F190" s="45" t="s">
        <v>165</v>
      </c>
      <c r="G190" s="46">
        <v>651</v>
      </c>
      <c r="H190" s="46">
        <v>651</v>
      </c>
      <c r="I190" s="40">
        <f>H190/G190*100</f>
        <v>100</v>
      </c>
      <c r="J190" s="62">
        <f>E188/I190*100</f>
        <v>100</v>
      </c>
      <c r="K190" s="64" t="s">
        <v>107</v>
      </c>
      <c r="L190" s="74">
        <v>6</v>
      </c>
      <c r="M190" s="147">
        <v>0.4</v>
      </c>
      <c r="N190" s="76">
        <f>L190/M190*100</f>
        <v>1500</v>
      </c>
      <c r="O190" s="199"/>
      <c r="P190" s="202"/>
    </row>
    <row r="191" spans="1:16" ht="111.6" customHeight="1" x14ac:dyDescent="0.25">
      <c r="A191" s="193"/>
      <c r="B191" s="196"/>
      <c r="C191" s="207"/>
      <c r="D191" s="208"/>
      <c r="E191" s="209"/>
      <c r="F191" s="45" t="s">
        <v>167</v>
      </c>
      <c r="G191" s="46">
        <v>4133.3999999999996</v>
      </c>
      <c r="H191" s="46">
        <v>4073.63</v>
      </c>
      <c r="I191" s="40">
        <f>H191/G191*100</f>
        <v>98.553974935888149</v>
      </c>
      <c r="J191" s="62">
        <f>E188/I191*100</f>
        <v>101.46724174753228</v>
      </c>
      <c r="K191" s="64" t="s">
        <v>106</v>
      </c>
      <c r="L191" s="74">
        <v>5</v>
      </c>
      <c r="M191" s="147">
        <v>5</v>
      </c>
      <c r="N191" s="76">
        <f t="shared" ref="N191:N195" si="10">M191/L191*100</f>
        <v>100</v>
      </c>
      <c r="O191" s="199"/>
      <c r="P191" s="202"/>
    </row>
    <row r="192" spans="1:16" ht="126" x14ac:dyDescent="0.25">
      <c r="A192" s="193"/>
      <c r="B192" s="196"/>
      <c r="C192" s="207"/>
      <c r="D192" s="208"/>
      <c r="E192" s="209"/>
      <c r="F192" s="48" t="s">
        <v>168</v>
      </c>
      <c r="G192" s="46"/>
      <c r="H192" s="46"/>
      <c r="I192" s="40"/>
      <c r="J192" s="60"/>
      <c r="K192" s="64" t="s">
        <v>194</v>
      </c>
      <c r="L192" s="74">
        <v>0</v>
      </c>
      <c r="M192" s="147">
        <v>0</v>
      </c>
      <c r="N192" s="76">
        <v>100</v>
      </c>
      <c r="O192" s="199"/>
      <c r="P192" s="202"/>
    </row>
    <row r="193" spans="1:16" ht="94.5" x14ac:dyDescent="0.25">
      <c r="A193" s="193"/>
      <c r="B193" s="196"/>
      <c r="C193" s="207"/>
      <c r="D193" s="208"/>
      <c r="E193" s="209"/>
      <c r="F193" s="49"/>
      <c r="G193" s="50"/>
      <c r="H193" s="50"/>
      <c r="I193" s="50"/>
      <c r="J193" s="51"/>
      <c r="K193" s="65" t="s">
        <v>105</v>
      </c>
      <c r="L193" s="75">
        <v>0.5</v>
      </c>
      <c r="M193" s="148">
        <v>0</v>
      </c>
      <c r="N193" s="76">
        <v>100</v>
      </c>
      <c r="O193" s="199"/>
      <c r="P193" s="202"/>
    </row>
    <row r="194" spans="1:16" ht="94.5" x14ac:dyDescent="0.25">
      <c r="A194" s="193"/>
      <c r="B194" s="196"/>
      <c r="C194" s="207"/>
      <c r="D194" s="208"/>
      <c r="E194" s="209"/>
      <c r="F194" s="52"/>
      <c r="G194" s="53"/>
      <c r="H194" s="53"/>
      <c r="I194" s="53"/>
      <c r="J194" s="54"/>
      <c r="K194" s="65" t="s">
        <v>103</v>
      </c>
      <c r="L194" s="75">
        <v>95</v>
      </c>
      <c r="M194" s="148">
        <v>99.6</v>
      </c>
      <c r="N194" s="76">
        <f t="shared" si="10"/>
        <v>104.84210526315789</v>
      </c>
      <c r="O194" s="199"/>
      <c r="P194" s="202"/>
    </row>
    <row r="195" spans="1:16" ht="31.5" x14ac:dyDescent="0.25">
      <c r="A195" s="193"/>
      <c r="B195" s="196"/>
      <c r="C195" s="207"/>
      <c r="D195" s="208"/>
      <c r="E195" s="209"/>
      <c r="F195" s="52"/>
      <c r="G195" s="53"/>
      <c r="H195" s="53"/>
      <c r="I195" s="53"/>
      <c r="J195" s="54"/>
      <c r="K195" s="65" t="s">
        <v>195</v>
      </c>
      <c r="L195" s="75">
        <v>97</v>
      </c>
      <c r="M195" s="148">
        <v>102</v>
      </c>
      <c r="N195" s="76">
        <f t="shared" si="10"/>
        <v>105.15463917525774</v>
      </c>
      <c r="O195" s="199"/>
      <c r="P195" s="202"/>
    </row>
    <row r="196" spans="1:16" ht="78.75" x14ac:dyDescent="0.25">
      <c r="A196" s="193"/>
      <c r="B196" s="196"/>
      <c r="C196" s="207"/>
      <c r="D196" s="208"/>
      <c r="E196" s="209"/>
      <c r="F196" s="52"/>
      <c r="G196" s="53"/>
      <c r="H196" s="53"/>
      <c r="I196" s="53"/>
      <c r="J196" s="54"/>
      <c r="K196" s="65" t="s">
        <v>196</v>
      </c>
      <c r="L196" s="75">
        <v>0</v>
      </c>
      <c r="M196" s="148">
        <v>0</v>
      </c>
      <c r="N196" s="76">
        <v>100</v>
      </c>
      <c r="O196" s="199"/>
      <c r="P196" s="202"/>
    </row>
    <row r="197" spans="1:16" ht="149.44999999999999" customHeight="1" x14ac:dyDescent="0.25">
      <c r="A197" s="193"/>
      <c r="B197" s="196"/>
      <c r="C197" s="207"/>
      <c r="D197" s="208"/>
      <c r="E197" s="209"/>
      <c r="F197" s="52"/>
      <c r="G197" s="53"/>
      <c r="H197" s="53"/>
      <c r="I197" s="53"/>
      <c r="J197" s="54"/>
      <c r="K197" s="65" t="s">
        <v>104</v>
      </c>
      <c r="L197" s="75">
        <v>100</v>
      </c>
      <c r="M197" s="148">
        <v>82.2</v>
      </c>
      <c r="N197" s="76">
        <f>L197/M197*100</f>
        <v>121.65450121654501</v>
      </c>
      <c r="O197" s="199"/>
      <c r="P197" s="202"/>
    </row>
    <row r="198" spans="1:16" ht="24.6" customHeight="1" thickBot="1" x14ac:dyDescent="0.3">
      <c r="A198" s="194"/>
      <c r="B198" s="197"/>
      <c r="C198" s="210"/>
      <c r="D198" s="211"/>
      <c r="E198" s="212"/>
      <c r="F198" s="55"/>
      <c r="G198" s="56"/>
      <c r="H198" s="56"/>
      <c r="I198" s="56"/>
      <c r="J198" s="57"/>
      <c r="K198" s="213" t="s">
        <v>163</v>
      </c>
      <c r="L198" s="214"/>
      <c r="M198" s="215"/>
      <c r="N198" s="66">
        <f>SUM(N182:N197)/10</f>
        <v>326.64726742263895</v>
      </c>
      <c r="O198" s="200"/>
      <c r="P198" s="203"/>
    </row>
    <row r="199" spans="1:16" ht="28.15" customHeight="1" x14ac:dyDescent="0.25">
      <c r="A199" s="237">
        <v>13</v>
      </c>
      <c r="B199" s="195" t="s">
        <v>177</v>
      </c>
      <c r="C199" s="58">
        <v>1</v>
      </c>
      <c r="D199" s="58">
        <v>1</v>
      </c>
      <c r="E199" s="58">
        <f>D199/C199*100</f>
        <v>100</v>
      </c>
      <c r="F199" s="38" t="s">
        <v>119</v>
      </c>
      <c r="G199" s="40">
        <f>SUM(G200:G202)</f>
        <v>290.7</v>
      </c>
      <c r="H199" s="40">
        <f>SUM(H200:H202)</f>
        <v>290.7</v>
      </c>
      <c r="I199" s="40">
        <f>H199/G199*100</f>
        <v>100</v>
      </c>
      <c r="J199" s="63">
        <f>E199/I199*100</f>
        <v>100</v>
      </c>
      <c r="K199" s="88"/>
      <c r="L199" s="42"/>
      <c r="M199" s="43"/>
      <c r="N199" s="44"/>
      <c r="O199" s="238">
        <f>N204*J199/100</f>
        <v>100</v>
      </c>
      <c r="P199" s="201" t="s">
        <v>218</v>
      </c>
    </row>
    <row r="200" spans="1:16" ht="75.599999999999994" customHeight="1" x14ac:dyDescent="0.25">
      <c r="A200" s="193"/>
      <c r="B200" s="196"/>
      <c r="C200" s="241" t="s">
        <v>357</v>
      </c>
      <c r="D200" s="242"/>
      <c r="E200" s="243"/>
      <c r="F200" s="45" t="s">
        <v>166</v>
      </c>
      <c r="G200" s="46"/>
      <c r="H200" s="46"/>
      <c r="I200" s="40"/>
      <c r="J200" s="60"/>
      <c r="K200" s="89"/>
      <c r="L200" s="39"/>
      <c r="M200" s="43"/>
      <c r="N200" s="44"/>
      <c r="O200" s="239"/>
      <c r="P200" s="202"/>
    </row>
    <row r="201" spans="1:16" ht="63.6" customHeight="1" x14ac:dyDescent="0.25">
      <c r="A201" s="193"/>
      <c r="B201" s="196"/>
      <c r="C201" s="244"/>
      <c r="D201" s="245"/>
      <c r="E201" s="246"/>
      <c r="F201" s="45" t="s">
        <v>165</v>
      </c>
      <c r="G201" s="46"/>
      <c r="H201" s="46"/>
      <c r="I201" s="40"/>
      <c r="J201" s="60"/>
      <c r="K201" s="89"/>
      <c r="L201" s="42"/>
      <c r="M201" s="43"/>
      <c r="N201" s="44"/>
      <c r="O201" s="239"/>
      <c r="P201" s="202"/>
    </row>
    <row r="202" spans="1:16" ht="51.6" customHeight="1" x14ac:dyDescent="0.25">
      <c r="A202" s="193"/>
      <c r="B202" s="196"/>
      <c r="C202" s="244"/>
      <c r="D202" s="245"/>
      <c r="E202" s="246"/>
      <c r="F202" s="45" t="s">
        <v>167</v>
      </c>
      <c r="G202" s="46">
        <v>290.7</v>
      </c>
      <c r="H202" s="46">
        <v>290.7</v>
      </c>
      <c r="I202" s="40">
        <f>H202/G202*100</f>
        <v>100</v>
      </c>
      <c r="J202" s="62">
        <f>E199/I202*100</f>
        <v>100</v>
      </c>
      <c r="K202" s="89"/>
      <c r="L202" s="42"/>
      <c r="M202" s="43"/>
      <c r="N202" s="44"/>
      <c r="O202" s="239"/>
      <c r="P202" s="202"/>
    </row>
    <row r="203" spans="1:16" ht="82.9" customHeight="1" x14ac:dyDescent="0.25">
      <c r="A203" s="193"/>
      <c r="B203" s="196"/>
      <c r="C203" s="244"/>
      <c r="D203" s="245"/>
      <c r="E203" s="246"/>
      <c r="F203" s="48" t="s">
        <v>168</v>
      </c>
      <c r="G203" s="46"/>
      <c r="H203" s="46"/>
      <c r="I203" s="40"/>
      <c r="J203" s="60"/>
      <c r="K203" s="89"/>
      <c r="L203" s="42"/>
      <c r="M203" s="43"/>
      <c r="N203" s="44"/>
      <c r="O203" s="239"/>
      <c r="P203" s="202"/>
    </row>
    <row r="204" spans="1:16" ht="16.5" thickBot="1" x14ac:dyDescent="0.3">
      <c r="A204" s="194"/>
      <c r="B204" s="197"/>
      <c r="C204" s="247"/>
      <c r="D204" s="248"/>
      <c r="E204" s="249"/>
      <c r="F204" s="55"/>
      <c r="G204" s="56"/>
      <c r="H204" s="56"/>
      <c r="I204" s="56"/>
      <c r="J204" s="57"/>
      <c r="K204" s="213" t="s">
        <v>163</v>
      </c>
      <c r="L204" s="214"/>
      <c r="M204" s="215"/>
      <c r="N204" s="59">
        <f>E199</f>
        <v>100</v>
      </c>
      <c r="O204" s="240"/>
      <c r="P204" s="203"/>
    </row>
    <row r="205" spans="1:16" ht="47.25" x14ac:dyDescent="0.25">
      <c r="A205" s="237">
        <v>14</v>
      </c>
      <c r="B205" s="195" t="s">
        <v>337</v>
      </c>
      <c r="C205" s="58">
        <v>2</v>
      </c>
      <c r="D205" s="58">
        <v>2</v>
      </c>
      <c r="E205" s="58">
        <f>D205/C205*100</f>
        <v>100</v>
      </c>
      <c r="F205" s="38" t="s">
        <v>119</v>
      </c>
      <c r="G205" s="40">
        <f>SUM(G206:G208)</f>
        <v>1843.5</v>
      </c>
      <c r="H205" s="40">
        <f>SUM(H206:H208)</f>
        <v>1833.4</v>
      </c>
      <c r="I205" s="40">
        <f>H205/G205*100</f>
        <v>99.452129102251149</v>
      </c>
      <c r="J205" s="63">
        <f>E205/I205*100</f>
        <v>100.5508890585797</v>
      </c>
      <c r="K205" s="41" t="s">
        <v>223</v>
      </c>
      <c r="L205" s="39">
        <v>34</v>
      </c>
      <c r="M205" s="147">
        <v>42</v>
      </c>
      <c r="N205" s="104">
        <f>L205/M205*100</f>
        <v>80.952380952380949</v>
      </c>
      <c r="O205" s="198">
        <f>N210*J205/100</f>
        <v>50.371328184858292</v>
      </c>
      <c r="P205" s="234" t="s">
        <v>361</v>
      </c>
    </row>
    <row r="206" spans="1:16" ht="76.150000000000006" customHeight="1" x14ac:dyDescent="0.25">
      <c r="A206" s="193"/>
      <c r="B206" s="196"/>
      <c r="C206" s="204" t="s">
        <v>354</v>
      </c>
      <c r="D206" s="205"/>
      <c r="E206" s="206"/>
      <c r="F206" s="45" t="s">
        <v>166</v>
      </c>
      <c r="G206" s="46"/>
      <c r="H206" s="46"/>
      <c r="I206" s="40"/>
      <c r="J206" s="60"/>
      <c r="K206" s="64" t="s">
        <v>224</v>
      </c>
      <c r="L206" s="39">
        <v>2</v>
      </c>
      <c r="M206" s="147">
        <v>4</v>
      </c>
      <c r="N206" s="104">
        <f>L206/M206*100</f>
        <v>50</v>
      </c>
      <c r="O206" s="199"/>
      <c r="P206" s="235"/>
    </row>
    <row r="207" spans="1:16" ht="64.150000000000006" customHeight="1" x14ac:dyDescent="0.25">
      <c r="A207" s="193"/>
      <c r="B207" s="196"/>
      <c r="C207" s="207"/>
      <c r="D207" s="208"/>
      <c r="E207" s="209"/>
      <c r="F207" s="45" t="s">
        <v>165</v>
      </c>
      <c r="G207" s="46"/>
      <c r="H207" s="46"/>
      <c r="I207" s="40"/>
      <c r="J207" s="60"/>
      <c r="K207" s="64" t="s">
        <v>225</v>
      </c>
      <c r="L207" s="39">
        <v>1</v>
      </c>
      <c r="M207" s="147">
        <v>2</v>
      </c>
      <c r="N207" s="104">
        <f>L207/M207*100</f>
        <v>50</v>
      </c>
      <c r="O207" s="199"/>
      <c r="P207" s="235"/>
    </row>
    <row r="208" spans="1:16" ht="58.15" customHeight="1" x14ac:dyDescent="0.25">
      <c r="A208" s="193"/>
      <c r="B208" s="196"/>
      <c r="C208" s="207"/>
      <c r="D208" s="208"/>
      <c r="E208" s="209"/>
      <c r="F208" s="45" t="s">
        <v>167</v>
      </c>
      <c r="G208" s="46">
        <v>1843.5</v>
      </c>
      <c r="H208" s="46">
        <v>1833.4</v>
      </c>
      <c r="I208" s="40">
        <f>H208/G208*100</f>
        <v>99.452129102251149</v>
      </c>
      <c r="J208" s="62">
        <f>E205/I208*100</f>
        <v>100.5508890585797</v>
      </c>
      <c r="K208" s="64" t="s">
        <v>226</v>
      </c>
      <c r="L208" s="39">
        <v>2.77</v>
      </c>
      <c r="M208" s="147">
        <v>14.257</v>
      </c>
      <c r="N208" s="104">
        <f>L208/M208*100</f>
        <v>19.429052395314585</v>
      </c>
      <c r="O208" s="199"/>
      <c r="P208" s="235"/>
    </row>
    <row r="209" spans="1:16" ht="85.15" customHeight="1" x14ac:dyDescent="0.25">
      <c r="A209" s="193"/>
      <c r="B209" s="196"/>
      <c r="C209" s="207"/>
      <c r="D209" s="208"/>
      <c r="E209" s="209"/>
      <c r="F209" s="48" t="s">
        <v>168</v>
      </c>
      <c r="G209" s="46"/>
      <c r="H209" s="46"/>
      <c r="I209" s="40"/>
      <c r="J209" s="60"/>
      <c r="K209" s="47"/>
      <c r="L209" s="42"/>
      <c r="M209" s="43"/>
      <c r="N209" s="44"/>
      <c r="O209" s="199"/>
      <c r="P209" s="235"/>
    </row>
    <row r="210" spans="1:16" ht="16.5" thickBot="1" x14ac:dyDescent="0.3">
      <c r="A210" s="194"/>
      <c r="B210" s="197"/>
      <c r="C210" s="210"/>
      <c r="D210" s="211"/>
      <c r="E210" s="212"/>
      <c r="F210" s="55"/>
      <c r="G210" s="56"/>
      <c r="H210" s="56"/>
      <c r="I210" s="56"/>
      <c r="J210" s="57"/>
      <c r="K210" s="213" t="s">
        <v>163</v>
      </c>
      <c r="L210" s="214"/>
      <c r="M210" s="215"/>
      <c r="N210" s="66">
        <f>SUM(N205:N208)/4</f>
        <v>50.095358336923887</v>
      </c>
      <c r="O210" s="200"/>
      <c r="P210" s="250"/>
    </row>
    <row r="211" spans="1:16" ht="78.75" x14ac:dyDescent="0.25">
      <c r="A211" s="192">
        <v>15</v>
      </c>
      <c r="B211" s="195" t="s">
        <v>178</v>
      </c>
      <c r="C211" s="58">
        <v>1</v>
      </c>
      <c r="D211" s="58">
        <v>1</v>
      </c>
      <c r="E211" s="58">
        <f>D211/C211*100</f>
        <v>100</v>
      </c>
      <c r="F211" s="38" t="s">
        <v>119</v>
      </c>
      <c r="G211" s="40">
        <f>SUM(G212:G215)</f>
        <v>23</v>
      </c>
      <c r="H211" s="40">
        <f>SUM(H212:H215)</f>
        <v>13.4</v>
      </c>
      <c r="I211" s="40">
        <f>H211/G211*100</f>
        <v>58.260869565217391</v>
      </c>
      <c r="J211" s="63">
        <f>$E$211/I211*100</f>
        <v>171.64179104477611</v>
      </c>
      <c r="K211" s="41" t="s">
        <v>179</v>
      </c>
      <c r="L211" s="39">
        <v>15</v>
      </c>
      <c r="M211" s="147">
        <v>26</v>
      </c>
      <c r="N211" s="104">
        <f>M211/L211*100</f>
        <v>173.33333333333334</v>
      </c>
      <c r="O211" s="198">
        <f>N219*J211/100</f>
        <v>133.07335965385005</v>
      </c>
      <c r="P211" s="201" t="s">
        <v>219</v>
      </c>
    </row>
    <row r="212" spans="1:16" ht="110.25" x14ac:dyDescent="0.25">
      <c r="A212" s="193"/>
      <c r="B212" s="196"/>
      <c r="C212" s="204" t="s">
        <v>347</v>
      </c>
      <c r="D212" s="205"/>
      <c r="E212" s="206"/>
      <c r="F212" s="45" t="s">
        <v>166</v>
      </c>
      <c r="G212" s="46"/>
      <c r="H212" s="46"/>
      <c r="I212" s="40"/>
      <c r="J212" s="60"/>
      <c r="K212" s="64" t="s">
        <v>180</v>
      </c>
      <c r="L212" s="39">
        <v>12</v>
      </c>
      <c r="M212" s="147">
        <v>12</v>
      </c>
      <c r="N212" s="104">
        <f t="shared" ref="N212:N218" si="11">M212/L212*100</f>
        <v>100</v>
      </c>
      <c r="O212" s="199"/>
      <c r="P212" s="202"/>
    </row>
    <row r="213" spans="1:16" ht="63" x14ac:dyDescent="0.25">
      <c r="A213" s="193"/>
      <c r="B213" s="196"/>
      <c r="C213" s="207"/>
      <c r="D213" s="208"/>
      <c r="E213" s="209"/>
      <c r="F213" s="45" t="s">
        <v>165</v>
      </c>
      <c r="G213" s="46"/>
      <c r="H213" s="46"/>
      <c r="I213" s="40"/>
      <c r="J213" s="60"/>
      <c r="K213" s="64" t="s">
        <v>181</v>
      </c>
      <c r="L213" s="39">
        <v>8</v>
      </c>
      <c r="M213" s="147">
        <v>0</v>
      </c>
      <c r="N213" s="103">
        <f t="shared" si="11"/>
        <v>0</v>
      </c>
      <c r="O213" s="199"/>
      <c r="P213" s="202"/>
    </row>
    <row r="214" spans="1:16" ht="66" customHeight="1" x14ac:dyDescent="0.25">
      <c r="A214" s="193"/>
      <c r="B214" s="196"/>
      <c r="C214" s="207"/>
      <c r="D214" s="208"/>
      <c r="E214" s="209"/>
      <c r="F214" s="45" t="s">
        <v>167</v>
      </c>
      <c r="G214" s="46">
        <v>23</v>
      </c>
      <c r="H214" s="46">
        <v>13.4</v>
      </c>
      <c r="I214" s="40">
        <f>H214/G214*100</f>
        <v>58.260869565217391</v>
      </c>
      <c r="J214" s="63">
        <f>$E$211/I214*100</f>
        <v>171.64179104477611</v>
      </c>
      <c r="K214" s="64" t="s">
        <v>182</v>
      </c>
      <c r="L214" s="39">
        <v>14</v>
      </c>
      <c r="M214" s="147">
        <v>4</v>
      </c>
      <c r="N214" s="104">
        <f t="shared" si="11"/>
        <v>28.571428571428569</v>
      </c>
      <c r="O214" s="199"/>
      <c r="P214" s="202"/>
    </row>
    <row r="215" spans="1:16" ht="94.5" x14ac:dyDescent="0.25">
      <c r="A215" s="193"/>
      <c r="B215" s="196"/>
      <c r="C215" s="207"/>
      <c r="D215" s="208"/>
      <c r="E215" s="209"/>
      <c r="F215" s="48" t="s">
        <v>168</v>
      </c>
      <c r="G215" s="46"/>
      <c r="H215" s="46"/>
      <c r="I215" s="40"/>
      <c r="J215" s="60"/>
      <c r="K215" s="64" t="s">
        <v>183</v>
      </c>
      <c r="L215" s="39">
        <v>8</v>
      </c>
      <c r="M215" s="147">
        <v>0</v>
      </c>
      <c r="N215" s="103">
        <f t="shared" si="11"/>
        <v>0</v>
      </c>
      <c r="O215" s="199"/>
      <c r="P215" s="202"/>
    </row>
    <row r="216" spans="1:16" ht="66" customHeight="1" x14ac:dyDescent="0.25">
      <c r="A216" s="193"/>
      <c r="B216" s="196"/>
      <c r="C216" s="207"/>
      <c r="D216" s="208"/>
      <c r="E216" s="209"/>
      <c r="F216" s="49"/>
      <c r="G216" s="50"/>
      <c r="H216" s="50"/>
      <c r="I216" s="50"/>
      <c r="J216" s="51"/>
      <c r="K216" s="65" t="s">
        <v>184</v>
      </c>
      <c r="L216" s="72">
        <v>10</v>
      </c>
      <c r="M216" s="148">
        <v>0</v>
      </c>
      <c r="N216" s="103">
        <f t="shared" si="11"/>
        <v>0</v>
      </c>
      <c r="O216" s="199"/>
      <c r="P216" s="202"/>
    </row>
    <row r="217" spans="1:16" ht="78.75" x14ac:dyDescent="0.25">
      <c r="A217" s="193"/>
      <c r="B217" s="196"/>
      <c r="C217" s="207"/>
      <c r="D217" s="208"/>
      <c r="E217" s="209"/>
      <c r="F217" s="52"/>
      <c r="G217" s="53"/>
      <c r="H217" s="53"/>
      <c r="I217" s="53"/>
      <c r="J217" s="54"/>
      <c r="K217" s="65" t="s">
        <v>185</v>
      </c>
      <c r="L217" s="72">
        <v>49</v>
      </c>
      <c r="M217" s="148">
        <v>80.900000000000006</v>
      </c>
      <c r="N217" s="104">
        <f t="shared" si="11"/>
        <v>165.10204081632654</v>
      </c>
      <c r="O217" s="199"/>
      <c r="P217" s="202"/>
    </row>
    <row r="218" spans="1:16" ht="63" x14ac:dyDescent="0.25">
      <c r="A218" s="193"/>
      <c r="B218" s="196"/>
      <c r="C218" s="207"/>
      <c r="D218" s="208"/>
      <c r="E218" s="209"/>
      <c r="F218" s="52"/>
      <c r="G218" s="53"/>
      <c r="H218" s="53"/>
      <c r="I218" s="53"/>
      <c r="J218" s="54"/>
      <c r="K218" s="65" t="s">
        <v>186</v>
      </c>
      <c r="L218" s="72">
        <v>65</v>
      </c>
      <c r="M218" s="148">
        <v>99.6</v>
      </c>
      <c r="N218" s="159">
        <f t="shared" si="11"/>
        <v>153.23076923076923</v>
      </c>
      <c r="O218" s="199"/>
      <c r="P218" s="202"/>
    </row>
    <row r="219" spans="1:16" ht="16.5" thickBot="1" x14ac:dyDescent="0.3">
      <c r="A219" s="194"/>
      <c r="B219" s="197"/>
      <c r="C219" s="210"/>
      <c r="D219" s="211"/>
      <c r="E219" s="212"/>
      <c r="F219" s="55"/>
      <c r="G219" s="56"/>
      <c r="H219" s="56"/>
      <c r="I219" s="56"/>
      <c r="J219" s="57"/>
      <c r="K219" s="213" t="s">
        <v>163</v>
      </c>
      <c r="L219" s="214"/>
      <c r="M219" s="215"/>
      <c r="N219" s="111">
        <f>SUM(N211:N218)/8</f>
        <v>77.529696493982215</v>
      </c>
      <c r="O219" s="200"/>
      <c r="P219" s="203"/>
    </row>
    <row r="220" spans="1:16" ht="157.5" x14ac:dyDescent="0.25">
      <c r="A220" s="192">
        <v>16</v>
      </c>
      <c r="B220" s="195" t="s">
        <v>236</v>
      </c>
      <c r="C220" s="145">
        <v>1</v>
      </c>
      <c r="D220" s="145">
        <v>1</v>
      </c>
      <c r="E220" s="58">
        <f>D220/C220*100</f>
        <v>100</v>
      </c>
      <c r="F220" s="38" t="s">
        <v>119</v>
      </c>
      <c r="G220" s="40">
        <f>SUM(G221:G224)</f>
        <v>312.39999999999998</v>
      </c>
      <c r="H220" s="40">
        <f>SUM(H221:H224)</f>
        <v>276.89999999999998</v>
      </c>
      <c r="I220" s="40">
        <f>H220/G220*100</f>
        <v>88.63636363636364</v>
      </c>
      <c r="J220" s="63">
        <f>$E$220/I220*100</f>
        <v>112.82051282051282</v>
      </c>
      <c r="K220" s="41" t="s">
        <v>237</v>
      </c>
      <c r="L220" s="39">
        <v>37.799999999999997</v>
      </c>
      <c r="M220" s="147">
        <v>43.4</v>
      </c>
      <c r="N220" s="104">
        <f>M220/L220*100</f>
        <v>114.81481481481481</v>
      </c>
      <c r="O220" s="198">
        <f>N228*J220/100</f>
        <v>137.7909734677124</v>
      </c>
      <c r="P220" s="201" t="s">
        <v>219</v>
      </c>
    </row>
    <row r="221" spans="1:16" ht="47.25" x14ac:dyDescent="0.25">
      <c r="A221" s="193"/>
      <c r="B221" s="196"/>
      <c r="C221" s="204" t="s">
        <v>356</v>
      </c>
      <c r="D221" s="205"/>
      <c r="E221" s="206"/>
      <c r="F221" s="45" t="s">
        <v>166</v>
      </c>
      <c r="G221" s="46"/>
      <c r="H221" s="46"/>
      <c r="I221" s="40"/>
      <c r="J221" s="63"/>
      <c r="K221" s="64" t="s">
        <v>238</v>
      </c>
      <c r="L221" s="39">
        <v>37</v>
      </c>
      <c r="M221" s="147">
        <v>101</v>
      </c>
      <c r="N221" s="104">
        <f t="shared" ref="N221:N227" si="12">M221/L221*100</f>
        <v>272.97297297297297</v>
      </c>
      <c r="O221" s="199"/>
      <c r="P221" s="202"/>
    </row>
    <row r="222" spans="1:16" ht="54" customHeight="1" x14ac:dyDescent="0.25">
      <c r="A222" s="193"/>
      <c r="B222" s="196"/>
      <c r="C222" s="207"/>
      <c r="D222" s="208"/>
      <c r="E222" s="209"/>
      <c r="F222" s="45" t="s">
        <v>165</v>
      </c>
      <c r="G222" s="46"/>
      <c r="H222" s="46"/>
      <c r="I222" s="40" t="e">
        <f>H222/G222*100</f>
        <v>#DIV/0!</v>
      </c>
      <c r="J222" s="63" t="e">
        <f>$E$220/I222*100</f>
        <v>#DIV/0!</v>
      </c>
      <c r="K222" s="64" t="s">
        <v>239</v>
      </c>
      <c r="L222" s="39">
        <v>1150</v>
      </c>
      <c r="M222" s="147">
        <v>1162</v>
      </c>
      <c r="N222" s="104">
        <f t="shared" si="12"/>
        <v>101.04347826086956</v>
      </c>
      <c r="O222" s="199"/>
      <c r="P222" s="202"/>
    </row>
    <row r="223" spans="1:16" ht="45" x14ac:dyDescent="0.25">
      <c r="A223" s="193"/>
      <c r="B223" s="196"/>
      <c r="C223" s="207"/>
      <c r="D223" s="208"/>
      <c r="E223" s="209"/>
      <c r="F223" s="45" t="s">
        <v>167</v>
      </c>
      <c r="G223" s="46">
        <v>312.39999999999998</v>
      </c>
      <c r="H223" s="46">
        <v>276.89999999999998</v>
      </c>
      <c r="I223" s="40">
        <f>H223/G223*100</f>
        <v>88.63636363636364</v>
      </c>
      <c r="J223" s="63">
        <f>$E$220/I223*100</f>
        <v>112.82051282051282</v>
      </c>
      <c r="K223" s="64" t="s">
        <v>240</v>
      </c>
      <c r="L223" s="39">
        <v>1</v>
      </c>
      <c r="M223" s="147">
        <v>1</v>
      </c>
      <c r="N223" s="103">
        <f t="shared" si="12"/>
        <v>100</v>
      </c>
      <c r="O223" s="199"/>
      <c r="P223" s="202"/>
    </row>
    <row r="224" spans="1:16" ht="49.5" x14ac:dyDescent="0.25">
      <c r="A224" s="193"/>
      <c r="B224" s="196"/>
      <c r="C224" s="207"/>
      <c r="D224" s="208"/>
      <c r="E224" s="209"/>
      <c r="F224" s="48" t="s">
        <v>168</v>
      </c>
      <c r="G224" s="46"/>
      <c r="H224" s="46"/>
      <c r="I224" s="40"/>
      <c r="J224" s="60"/>
      <c r="K224" s="64" t="s">
        <v>241</v>
      </c>
      <c r="L224" s="39">
        <v>570</v>
      </c>
      <c r="M224" s="147">
        <v>505</v>
      </c>
      <c r="N224" s="104">
        <f t="shared" si="12"/>
        <v>88.596491228070178</v>
      </c>
      <c r="O224" s="199"/>
      <c r="P224" s="202"/>
    </row>
    <row r="225" spans="1:16" ht="63" x14ac:dyDescent="0.25">
      <c r="A225" s="193"/>
      <c r="B225" s="196"/>
      <c r="C225" s="207"/>
      <c r="D225" s="208"/>
      <c r="E225" s="209"/>
      <c r="F225" s="49"/>
      <c r="G225" s="50"/>
      <c r="H225" s="50"/>
      <c r="I225" s="50"/>
      <c r="J225" s="51"/>
      <c r="K225" s="65" t="s">
        <v>242</v>
      </c>
      <c r="L225" s="72">
        <v>70</v>
      </c>
      <c r="M225" s="148">
        <v>54</v>
      </c>
      <c r="N225" s="104">
        <f t="shared" si="12"/>
        <v>77.142857142857153</v>
      </c>
      <c r="O225" s="199"/>
      <c r="P225" s="202"/>
    </row>
    <row r="226" spans="1:16" ht="63" x14ac:dyDescent="0.25">
      <c r="A226" s="193"/>
      <c r="B226" s="196"/>
      <c r="C226" s="207"/>
      <c r="D226" s="208"/>
      <c r="E226" s="209"/>
      <c r="F226" s="52"/>
      <c r="G226" s="53"/>
      <c r="H226" s="53"/>
      <c r="I226" s="53"/>
      <c r="J226" s="54"/>
      <c r="K226" s="65" t="s">
        <v>243</v>
      </c>
      <c r="L226" s="72">
        <v>90.2</v>
      </c>
      <c r="M226" s="148">
        <v>100</v>
      </c>
      <c r="N226" s="104">
        <f t="shared" si="12"/>
        <v>110.86474501108647</v>
      </c>
      <c r="O226" s="199"/>
      <c r="P226" s="202"/>
    </row>
    <row r="227" spans="1:16" ht="47.25" x14ac:dyDescent="0.25">
      <c r="A227" s="193"/>
      <c r="B227" s="196"/>
      <c r="C227" s="207"/>
      <c r="D227" s="208"/>
      <c r="E227" s="209"/>
      <c r="F227" s="52"/>
      <c r="G227" s="53"/>
      <c r="H227" s="53"/>
      <c r="I227" s="53"/>
      <c r="J227" s="54"/>
      <c r="K227" s="65" t="s">
        <v>244</v>
      </c>
      <c r="L227" s="72">
        <v>43</v>
      </c>
      <c r="M227" s="148">
        <v>48</v>
      </c>
      <c r="N227" s="159">
        <f t="shared" si="12"/>
        <v>111.62790697674419</v>
      </c>
      <c r="O227" s="199"/>
      <c r="P227" s="202"/>
    </row>
    <row r="228" spans="1:16" ht="16.5" thickBot="1" x14ac:dyDescent="0.3">
      <c r="A228" s="194"/>
      <c r="B228" s="197"/>
      <c r="C228" s="210"/>
      <c r="D228" s="211"/>
      <c r="E228" s="212"/>
      <c r="F228" s="55"/>
      <c r="G228" s="56"/>
      <c r="H228" s="56"/>
      <c r="I228" s="56"/>
      <c r="J228" s="57"/>
      <c r="K228" s="213" t="s">
        <v>163</v>
      </c>
      <c r="L228" s="214"/>
      <c r="M228" s="215"/>
      <c r="N228" s="111">
        <f>SUM(N220:N227)/8</f>
        <v>122.13290830092691</v>
      </c>
      <c r="O228" s="200"/>
      <c r="P228" s="203"/>
    </row>
    <row r="229" spans="1:16" ht="63" x14ac:dyDescent="0.25">
      <c r="A229" s="192">
        <v>17</v>
      </c>
      <c r="B229" s="195" t="s">
        <v>245</v>
      </c>
      <c r="C229" s="145">
        <v>4</v>
      </c>
      <c r="D229" s="145">
        <v>4</v>
      </c>
      <c r="E229" s="58">
        <f>D229/C229*100</f>
        <v>100</v>
      </c>
      <c r="F229" s="38" t="s">
        <v>119</v>
      </c>
      <c r="G229" s="40">
        <f>SUM(G230:G233)</f>
        <v>47969</v>
      </c>
      <c r="H229" s="40">
        <f>SUM(H230:H233)</f>
        <v>47906</v>
      </c>
      <c r="I229" s="40">
        <f>H229/G229*100</f>
        <v>99.868665179595155</v>
      </c>
      <c r="J229" s="63">
        <f>$E$229/I229*100</f>
        <v>100.13150753559053</v>
      </c>
      <c r="K229" s="41" t="s">
        <v>246</v>
      </c>
      <c r="L229" s="39">
        <v>420</v>
      </c>
      <c r="M229" s="147">
        <v>3863</v>
      </c>
      <c r="N229" s="104">
        <f>M229/L229*100</f>
        <v>919.76190476190482</v>
      </c>
      <c r="O229" s="198">
        <f>N252*J229/100</f>
        <v>210.90625364285015</v>
      </c>
      <c r="P229" s="201" t="s">
        <v>219</v>
      </c>
    </row>
    <row r="230" spans="1:16" ht="63" x14ac:dyDescent="0.25">
      <c r="A230" s="193"/>
      <c r="B230" s="196"/>
      <c r="C230" s="204" t="s">
        <v>349</v>
      </c>
      <c r="D230" s="205"/>
      <c r="E230" s="206"/>
      <c r="F230" s="45" t="s">
        <v>166</v>
      </c>
      <c r="G230" s="46">
        <v>3381.8</v>
      </c>
      <c r="H230" s="46">
        <v>3381.8</v>
      </c>
      <c r="I230" s="40">
        <f>H230/G230*100</f>
        <v>100</v>
      </c>
      <c r="J230" s="63">
        <f>$E$229/I230*100</f>
        <v>100</v>
      </c>
      <c r="K230" s="64" t="s">
        <v>247</v>
      </c>
      <c r="L230" s="39">
        <v>10</v>
      </c>
      <c r="M230" s="147">
        <v>12</v>
      </c>
      <c r="N230" s="104">
        <f t="shared" ref="N230:N251" si="13">M230/L230*100</f>
        <v>120</v>
      </c>
      <c r="O230" s="199"/>
      <c r="P230" s="202"/>
    </row>
    <row r="231" spans="1:16" ht="126" x14ac:dyDescent="0.25">
      <c r="A231" s="193"/>
      <c r="B231" s="196"/>
      <c r="C231" s="207"/>
      <c r="D231" s="208"/>
      <c r="E231" s="209"/>
      <c r="F231" s="45" t="s">
        <v>165</v>
      </c>
      <c r="G231" s="46">
        <v>23551.1</v>
      </c>
      <c r="H231" s="46">
        <v>23551.1</v>
      </c>
      <c r="I231" s="40">
        <f t="shared" ref="I231:I232" si="14">H231/G231*100</f>
        <v>100</v>
      </c>
      <c r="J231" s="63">
        <f t="shared" ref="J231:J232" si="15">$E$229/I231*100</f>
        <v>100</v>
      </c>
      <c r="K231" s="64" t="s">
        <v>248</v>
      </c>
      <c r="L231" s="39">
        <v>6</v>
      </c>
      <c r="M231" s="147">
        <v>10.1</v>
      </c>
      <c r="N231" s="104">
        <f t="shared" si="13"/>
        <v>168.33333333333334</v>
      </c>
      <c r="O231" s="199"/>
      <c r="P231" s="202"/>
    </row>
    <row r="232" spans="1:16" ht="78.75" x14ac:dyDescent="0.25">
      <c r="A232" s="193"/>
      <c r="B232" s="196"/>
      <c r="C232" s="207"/>
      <c r="D232" s="208"/>
      <c r="E232" s="209"/>
      <c r="F232" s="45" t="s">
        <v>167</v>
      </c>
      <c r="G232" s="46">
        <v>21036.1</v>
      </c>
      <c r="H232" s="46">
        <v>20973.1</v>
      </c>
      <c r="I232" s="40">
        <f t="shared" si="14"/>
        <v>99.700514829269679</v>
      </c>
      <c r="J232" s="63">
        <f t="shared" si="15"/>
        <v>100.30038477859735</v>
      </c>
      <c r="K232" s="64" t="s">
        <v>249</v>
      </c>
      <c r="L232" s="39">
        <v>7</v>
      </c>
      <c r="M232" s="147">
        <v>11</v>
      </c>
      <c r="N232" s="104">
        <f t="shared" si="13"/>
        <v>157.14285714285714</v>
      </c>
      <c r="O232" s="199"/>
      <c r="P232" s="202"/>
    </row>
    <row r="233" spans="1:16" ht="49.5" x14ac:dyDescent="0.25">
      <c r="A233" s="193"/>
      <c r="B233" s="196"/>
      <c r="C233" s="207"/>
      <c r="D233" s="208"/>
      <c r="E233" s="209"/>
      <c r="F233" s="121" t="s">
        <v>168</v>
      </c>
      <c r="G233" s="46"/>
      <c r="H233" s="46"/>
      <c r="I233" s="40"/>
      <c r="J233" s="122"/>
      <c r="K233" s="64" t="s">
        <v>250</v>
      </c>
      <c r="L233" s="39">
        <v>1.7</v>
      </c>
      <c r="M233" s="147">
        <v>1.01</v>
      </c>
      <c r="N233" s="104">
        <f t="shared" si="13"/>
        <v>59.411764705882355</v>
      </c>
      <c r="O233" s="199"/>
      <c r="P233" s="202"/>
    </row>
    <row r="234" spans="1:16" ht="78.75" x14ac:dyDescent="0.25">
      <c r="A234" s="193"/>
      <c r="B234" s="196"/>
      <c r="C234" s="207"/>
      <c r="D234" s="208"/>
      <c r="E234" s="208"/>
      <c r="F234" s="125"/>
      <c r="G234" s="117"/>
      <c r="H234" s="117"/>
      <c r="I234" s="118"/>
      <c r="J234" s="126"/>
      <c r="K234" s="65" t="s">
        <v>251</v>
      </c>
      <c r="L234" s="39">
        <v>9</v>
      </c>
      <c r="M234" s="147">
        <v>44.8</v>
      </c>
      <c r="N234" s="104">
        <f t="shared" si="13"/>
        <v>497.77777777777777</v>
      </c>
      <c r="O234" s="199"/>
      <c r="P234" s="202"/>
    </row>
    <row r="235" spans="1:16" ht="94.5" x14ac:dyDescent="0.25">
      <c r="A235" s="193"/>
      <c r="B235" s="196"/>
      <c r="C235" s="207"/>
      <c r="D235" s="208"/>
      <c r="E235" s="208"/>
      <c r="F235" s="127"/>
      <c r="G235" s="119"/>
      <c r="H235" s="119"/>
      <c r="I235" s="114"/>
      <c r="J235" s="128"/>
      <c r="K235" s="65" t="s">
        <v>252</v>
      </c>
      <c r="L235" s="39">
        <v>70</v>
      </c>
      <c r="M235" s="147">
        <v>83</v>
      </c>
      <c r="N235" s="104">
        <f t="shared" si="13"/>
        <v>118.57142857142857</v>
      </c>
      <c r="O235" s="199"/>
      <c r="P235" s="202"/>
    </row>
    <row r="236" spans="1:16" ht="94.5" x14ac:dyDescent="0.25">
      <c r="A236" s="193"/>
      <c r="B236" s="196"/>
      <c r="C236" s="207"/>
      <c r="D236" s="208"/>
      <c r="E236" s="208"/>
      <c r="F236" s="127"/>
      <c r="G236" s="119"/>
      <c r="H236" s="119"/>
      <c r="I236" s="114"/>
      <c r="J236" s="128"/>
      <c r="K236" s="65" t="s">
        <v>253</v>
      </c>
      <c r="L236" s="39">
        <v>22</v>
      </c>
      <c r="M236" s="147">
        <v>27</v>
      </c>
      <c r="N236" s="104">
        <f t="shared" si="13"/>
        <v>122.72727272727273</v>
      </c>
      <c r="O236" s="199"/>
      <c r="P236" s="202"/>
    </row>
    <row r="237" spans="1:16" ht="15.75" x14ac:dyDescent="0.25">
      <c r="A237" s="193"/>
      <c r="B237" s="196"/>
      <c r="C237" s="207"/>
      <c r="D237" s="208"/>
      <c r="E237" s="208"/>
      <c r="F237" s="127"/>
      <c r="G237" s="119"/>
      <c r="H237" s="119"/>
      <c r="I237" s="114"/>
      <c r="J237" s="128"/>
      <c r="K237" s="65" t="s">
        <v>254</v>
      </c>
      <c r="L237" s="39">
        <v>2060</v>
      </c>
      <c r="M237" s="147">
        <v>2830</v>
      </c>
      <c r="N237" s="104">
        <f t="shared" si="13"/>
        <v>137.37864077669903</v>
      </c>
      <c r="O237" s="199"/>
      <c r="P237" s="202"/>
    </row>
    <row r="238" spans="1:16" ht="15.75" x14ac:dyDescent="0.25">
      <c r="A238" s="193"/>
      <c r="B238" s="196"/>
      <c r="C238" s="207"/>
      <c r="D238" s="208"/>
      <c r="E238" s="208"/>
      <c r="F238" s="127"/>
      <c r="G238" s="119"/>
      <c r="H238" s="119"/>
      <c r="I238" s="114"/>
      <c r="J238" s="128"/>
      <c r="K238" s="65" t="s">
        <v>255</v>
      </c>
      <c r="L238" s="39">
        <v>70</v>
      </c>
      <c r="M238" s="147">
        <v>50</v>
      </c>
      <c r="N238" s="104">
        <f t="shared" si="13"/>
        <v>71.428571428571431</v>
      </c>
      <c r="O238" s="199"/>
      <c r="P238" s="202"/>
    </row>
    <row r="239" spans="1:16" ht="31.5" x14ac:dyDescent="0.25">
      <c r="A239" s="193"/>
      <c r="B239" s="196"/>
      <c r="C239" s="207"/>
      <c r="D239" s="208"/>
      <c r="E239" s="208"/>
      <c r="F239" s="127"/>
      <c r="G239" s="119"/>
      <c r="H239" s="119"/>
      <c r="I239" s="114"/>
      <c r="J239" s="128"/>
      <c r="K239" s="65" t="s">
        <v>256</v>
      </c>
      <c r="L239" s="39">
        <v>25</v>
      </c>
      <c r="M239" s="147">
        <v>28</v>
      </c>
      <c r="N239" s="104">
        <f t="shared" si="13"/>
        <v>112.00000000000001</v>
      </c>
      <c r="O239" s="199"/>
      <c r="P239" s="202"/>
    </row>
    <row r="240" spans="1:16" ht="47.25" x14ac:dyDescent="0.25">
      <c r="A240" s="193"/>
      <c r="B240" s="196"/>
      <c r="C240" s="207"/>
      <c r="D240" s="208"/>
      <c r="E240" s="208"/>
      <c r="F240" s="127"/>
      <c r="G240" s="119"/>
      <c r="H240" s="119"/>
      <c r="I240" s="114"/>
      <c r="J240" s="128"/>
      <c r="K240" s="65" t="s">
        <v>257</v>
      </c>
      <c r="L240" s="39">
        <v>13</v>
      </c>
      <c r="M240" s="147">
        <v>13</v>
      </c>
      <c r="N240" s="104">
        <f t="shared" si="13"/>
        <v>100</v>
      </c>
      <c r="O240" s="199"/>
      <c r="P240" s="202"/>
    </row>
    <row r="241" spans="1:16" ht="78.75" x14ac:dyDescent="0.25">
      <c r="A241" s="193"/>
      <c r="B241" s="196"/>
      <c r="C241" s="207"/>
      <c r="D241" s="208"/>
      <c r="E241" s="208"/>
      <c r="F241" s="127"/>
      <c r="G241" s="119"/>
      <c r="H241" s="119"/>
      <c r="I241" s="114"/>
      <c r="J241" s="128"/>
      <c r="K241" s="65" t="s">
        <v>258</v>
      </c>
      <c r="L241" s="39">
        <v>37</v>
      </c>
      <c r="M241" s="147">
        <v>82.8</v>
      </c>
      <c r="N241" s="104">
        <f t="shared" si="13"/>
        <v>223.78378378378378</v>
      </c>
      <c r="O241" s="199"/>
      <c r="P241" s="202"/>
    </row>
    <row r="242" spans="1:16" ht="63" x14ac:dyDescent="0.25">
      <c r="A242" s="193"/>
      <c r="B242" s="196"/>
      <c r="C242" s="207"/>
      <c r="D242" s="208"/>
      <c r="E242" s="208"/>
      <c r="F242" s="127"/>
      <c r="G242" s="119"/>
      <c r="H242" s="119"/>
      <c r="I242" s="114"/>
      <c r="J242" s="128"/>
      <c r="K242" s="65" t="s">
        <v>259</v>
      </c>
      <c r="L242" s="39">
        <v>6</v>
      </c>
      <c r="M242" s="147">
        <v>23.1</v>
      </c>
      <c r="N242" s="104">
        <f t="shared" si="13"/>
        <v>385</v>
      </c>
      <c r="O242" s="199"/>
      <c r="P242" s="202"/>
    </row>
    <row r="243" spans="1:16" ht="47.25" x14ac:dyDescent="0.25">
      <c r="A243" s="193"/>
      <c r="B243" s="196"/>
      <c r="C243" s="207"/>
      <c r="D243" s="208"/>
      <c r="E243" s="208"/>
      <c r="F243" s="127"/>
      <c r="G243" s="119"/>
      <c r="H243" s="119"/>
      <c r="I243" s="114"/>
      <c r="J243" s="128"/>
      <c r="K243" s="65" t="s">
        <v>260</v>
      </c>
      <c r="L243" s="39">
        <v>32020</v>
      </c>
      <c r="M243" s="147">
        <v>34460</v>
      </c>
      <c r="N243" s="104">
        <f t="shared" si="13"/>
        <v>107.62023735165522</v>
      </c>
      <c r="O243" s="199"/>
      <c r="P243" s="202"/>
    </row>
    <row r="244" spans="1:16" ht="63" x14ac:dyDescent="0.25">
      <c r="A244" s="193"/>
      <c r="B244" s="196"/>
      <c r="C244" s="207"/>
      <c r="D244" s="208"/>
      <c r="E244" s="208"/>
      <c r="F244" s="127"/>
      <c r="G244" s="119"/>
      <c r="H244" s="119"/>
      <c r="I244" s="114"/>
      <c r="J244" s="128"/>
      <c r="K244" s="65" t="s">
        <v>261</v>
      </c>
      <c r="L244" s="39">
        <v>70</v>
      </c>
      <c r="M244" s="147">
        <v>203</v>
      </c>
      <c r="N244" s="104">
        <f t="shared" si="13"/>
        <v>290</v>
      </c>
      <c r="O244" s="199"/>
      <c r="P244" s="202"/>
    </row>
    <row r="245" spans="1:16" ht="63" x14ac:dyDescent="0.25">
      <c r="A245" s="193"/>
      <c r="B245" s="196"/>
      <c r="C245" s="207"/>
      <c r="D245" s="208"/>
      <c r="E245" s="208"/>
      <c r="F245" s="127"/>
      <c r="G245" s="119"/>
      <c r="H245" s="119"/>
      <c r="I245" s="114"/>
      <c r="J245" s="128"/>
      <c r="K245" s="65" t="s">
        <v>263</v>
      </c>
      <c r="L245" s="39">
        <v>1800</v>
      </c>
      <c r="M245" s="147">
        <v>5906</v>
      </c>
      <c r="N245" s="104">
        <f t="shared" si="13"/>
        <v>328.11111111111109</v>
      </c>
      <c r="O245" s="199"/>
      <c r="P245" s="202"/>
    </row>
    <row r="246" spans="1:16" ht="47.25" x14ac:dyDescent="0.25">
      <c r="A246" s="193"/>
      <c r="B246" s="196"/>
      <c r="C246" s="207"/>
      <c r="D246" s="208"/>
      <c r="E246" s="208"/>
      <c r="F246" s="127"/>
      <c r="G246" s="119"/>
      <c r="H246" s="119"/>
      <c r="I246" s="114"/>
      <c r="J246" s="128"/>
      <c r="K246" s="134" t="s">
        <v>262</v>
      </c>
      <c r="L246" s="39">
        <v>34003</v>
      </c>
      <c r="M246" s="147">
        <v>39875</v>
      </c>
      <c r="N246" s="104">
        <f t="shared" si="13"/>
        <v>117.26906449430932</v>
      </c>
      <c r="O246" s="199"/>
      <c r="P246" s="202"/>
    </row>
    <row r="247" spans="1:16" ht="47.25" x14ac:dyDescent="0.25">
      <c r="A247" s="193"/>
      <c r="B247" s="196"/>
      <c r="C247" s="207"/>
      <c r="D247" s="208"/>
      <c r="E247" s="208"/>
      <c r="F247" s="127"/>
      <c r="G247" s="119"/>
      <c r="H247" s="119"/>
      <c r="I247" s="114"/>
      <c r="J247" s="120"/>
      <c r="K247" s="173" t="s">
        <v>264</v>
      </c>
      <c r="L247" s="132">
        <v>70</v>
      </c>
      <c r="M247" s="147">
        <v>155</v>
      </c>
      <c r="N247" s="104">
        <f t="shared" si="13"/>
        <v>221.42857142857144</v>
      </c>
      <c r="O247" s="199"/>
      <c r="P247" s="202"/>
    </row>
    <row r="248" spans="1:16" ht="47.25" x14ac:dyDescent="0.25">
      <c r="A248" s="193"/>
      <c r="B248" s="196"/>
      <c r="C248" s="207"/>
      <c r="D248" s="208"/>
      <c r="E248" s="208"/>
      <c r="F248" s="127"/>
      <c r="G248" s="119"/>
      <c r="H248" s="119"/>
      <c r="I248" s="114"/>
      <c r="J248" s="120"/>
      <c r="K248" s="173" t="s">
        <v>265</v>
      </c>
      <c r="L248" s="132">
        <v>1600</v>
      </c>
      <c r="M248" s="147">
        <v>4416</v>
      </c>
      <c r="N248" s="104">
        <f t="shared" si="13"/>
        <v>276</v>
      </c>
      <c r="O248" s="199"/>
      <c r="P248" s="202"/>
    </row>
    <row r="249" spans="1:16" ht="47.25" x14ac:dyDescent="0.25">
      <c r="A249" s="193"/>
      <c r="B249" s="196"/>
      <c r="C249" s="207"/>
      <c r="D249" s="208"/>
      <c r="E249" s="208"/>
      <c r="F249" s="127"/>
      <c r="G249" s="119"/>
      <c r="H249" s="119"/>
      <c r="I249" s="114"/>
      <c r="J249" s="120"/>
      <c r="K249" s="174" t="s">
        <v>266</v>
      </c>
      <c r="L249" s="132">
        <v>4482</v>
      </c>
      <c r="M249" s="147">
        <v>4618</v>
      </c>
      <c r="N249" s="104">
        <f t="shared" si="13"/>
        <v>103.03435966086569</v>
      </c>
      <c r="O249" s="199"/>
      <c r="P249" s="202"/>
    </row>
    <row r="250" spans="1:16" ht="63" x14ac:dyDescent="0.25">
      <c r="A250" s="193"/>
      <c r="B250" s="196"/>
      <c r="C250" s="207"/>
      <c r="D250" s="208"/>
      <c r="E250" s="208"/>
      <c r="F250" s="52"/>
      <c r="G250" s="53"/>
      <c r="H250" s="53"/>
      <c r="I250" s="53"/>
      <c r="J250" s="53"/>
      <c r="K250" s="173" t="s">
        <v>267</v>
      </c>
      <c r="L250" s="133">
        <v>3</v>
      </c>
      <c r="M250" s="148">
        <v>3</v>
      </c>
      <c r="N250" s="104">
        <f t="shared" si="13"/>
        <v>100</v>
      </c>
      <c r="O250" s="199"/>
      <c r="P250" s="202"/>
    </row>
    <row r="251" spans="1:16" ht="94.5" x14ac:dyDescent="0.25">
      <c r="A251" s="193"/>
      <c r="B251" s="196"/>
      <c r="C251" s="207"/>
      <c r="D251" s="208"/>
      <c r="E251" s="208"/>
      <c r="F251" s="52"/>
      <c r="G251" s="53"/>
      <c r="H251" s="53"/>
      <c r="I251" s="53"/>
      <c r="J251" s="53"/>
      <c r="K251" s="173" t="s">
        <v>268</v>
      </c>
      <c r="L251" s="133">
        <v>13</v>
      </c>
      <c r="M251" s="148">
        <v>14</v>
      </c>
      <c r="N251" s="159">
        <f t="shared" si="13"/>
        <v>107.69230769230769</v>
      </c>
      <c r="O251" s="199"/>
      <c r="P251" s="202"/>
    </row>
    <row r="252" spans="1:16" ht="16.5" thickBot="1" x14ac:dyDescent="0.3">
      <c r="A252" s="194"/>
      <c r="B252" s="197"/>
      <c r="C252" s="210"/>
      <c r="D252" s="211"/>
      <c r="E252" s="211"/>
      <c r="F252" s="129"/>
      <c r="G252" s="130"/>
      <c r="H252" s="130"/>
      <c r="I252" s="130"/>
      <c r="J252" s="131"/>
      <c r="K252" s="284" t="s">
        <v>163</v>
      </c>
      <c r="L252" s="214"/>
      <c r="M252" s="215"/>
      <c r="N252" s="111">
        <f>SUM(N229:N251)/23</f>
        <v>210.62926029340571</v>
      </c>
      <c r="O252" s="200"/>
      <c r="P252" s="203"/>
    </row>
    <row r="253" spans="1:16" ht="34.5" x14ac:dyDescent="0.25">
      <c r="A253" s="192">
        <v>18</v>
      </c>
      <c r="B253" s="195" t="s">
        <v>269</v>
      </c>
      <c r="C253" s="145">
        <v>0</v>
      </c>
      <c r="D253" s="145">
        <v>0</v>
      </c>
      <c r="E253" s="58" t="e">
        <f>D253/C253*100</f>
        <v>#DIV/0!</v>
      </c>
      <c r="F253" s="123" t="s">
        <v>119</v>
      </c>
      <c r="G253" s="124">
        <f>SUM(G254:G257)</f>
        <v>0</v>
      </c>
      <c r="H253" s="124">
        <f>SUM(H254:H257)</f>
        <v>0</v>
      </c>
      <c r="I253" s="124" t="e">
        <f>H253/G253*100</f>
        <v>#DIV/0!</v>
      </c>
      <c r="J253" s="60" t="e">
        <f t="shared" ref="J253:J254" si="16">$E$253/I253*100</f>
        <v>#DIV/0!</v>
      </c>
      <c r="K253" s="41"/>
      <c r="L253" s="39"/>
      <c r="M253" s="147"/>
      <c r="N253" s="104" t="e">
        <f>M253/L253*100</f>
        <v>#DIV/0!</v>
      </c>
      <c r="O253" s="198" t="e">
        <f>N258*J253/100</f>
        <v>#DIV/0!</v>
      </c>
      <c r="P253" s="201" t="s">
        <v>362</v>
      </c>
    </row>
    <row r="254" spans="1:16" ht="45.75" x14ac:dyDescent="0.25">
      <c r="A254" s="193"/>
      <c r="B254" s="196"/>
      <c r="C254" s="204"/>
      <c r="D254" s="205"/>
      <c r="E254" s="206"/>
      <c r="F254" s="45" t="s">
        <v>166</v>
      </c>
      <c r="G254" s="46"/>
      <c r="H254" s="46"/>
      <c r="I254" s="40" t="e">
        <f>H254/G254*100</f>
        <v>#DIV/0!</v>
      </c>
      <c r="J254" s="60" t="e">
        <f t="shared" si="16"/>
        <v>#DIV/0!</v>
      </c>
      <c r="K254" s="64"/>
      <c r="L254" s="39"/>
      <c r="M254" s="147"/>
      <c r="N254" s="104" t="e">
        <f t="shared" ref="N254:N255" si="17">M254/L254*100</f>
        <v>#DIV/0!</v>
      </c>
      <c r="O254" s="199"/>
      <c r="P254" s="202"/>
    </row>
    <row r="255" spans="1:16" ht="45" x14ac:dyDescent="0.25">
      <c r="A255" s="193"/>
      <c r="B255" s="196"/>
      <c r="C255" s="207"/>
      <c r="D255" s="208"/>
      <c r="E255" s="209"/>
      <c r="F255" s="45" t="s">
        <v>165</v>
      </c>
      <c r="G255" s="46"/>
      <c r="H255" s="46"/>
      <c r="I255" s="40" t="e">
        <f>H255/G255*100</f>
        <v>#DIV/0!</v>
      </c>
      <c r="J255" s="60" t="e">
        <f>$E$253/I255*100</f>
        <v>#DIV/0!</v>
      </c>
      <c r="K255" s="64"/>
      <c r="L255" s="39"/>
      <c r="M255" s="147"/>
      <c r="N255" s="104" t="e">
        <f t="shared" si="17"/>
        <v>#DIV/0!</v>
      </c>
      <c r="O255" s="199"/>
      <c r="P255" s="202"/>
    </row>
    <row r="256" spans="1:16" ht="45" x14ac:dyDescent="0.25">
      <c r="A256" s="193"/>
      <c r="B256" s="196"/>
      <c r="C256" s="207"/>
      <c r="D256" s="208"/>
      <c r="E256" s="209"/>
      <c r="F256" s="45" t="s">
        <v>167</v>
      </c>
      <c r="G256" s="46"/>
      <c r="H256" s="46"/>
      <c r="I256" s="40" t="e">
        <f>H256/G256*100</f>
        <v>#DIV/0!</v>
      </c>
      <c r="J256" s="60" t="e">
        <f>$E$253/I256*100</f>
        <v>#DIV/0!</v>
      </c>
      <c r="K256" s="64"/>
      <c r="L256" s="39"/>
      <c r="M256" s="147"/>
      <c r="N256" s="103"/>
      <c r="O256" s="199"/>
      <c r="P256" s="202"/>
    </row>
    <row r="257" spans="1:16" ht="49.5" x14ac:dyDescent="0.25">
      <c r="A257" s="193"/>
      <c r="B257" s="196"/>
      <c r="C257" s="207"/>
      <c r="D257" s="208"/>
      <c r="E257" s="209"/>
      <c r="F257" s="48" t="s">
        <v>168</v>
      </c>
      <c r="G257" s="46"/>
      <c r="H257" s="46"/>
      <c r="I257" s="40"/>
      <c r="J257" s="63"/>
      <c r="K257" s="64"/>
      <c r="L257" s="39"/>
      <c r="M257" s="147"/>
      <c r="N257" s="103"/>
      <c r="O257" s="199"/>
      <c r="P257" s="202"/>
    </row>
    <row r="258" spans="1:16" ht="16.5" thickBot="1" x14ac:dyDescent="0.3">
      <c r="A258" s="194"/>
      <c r="B258" s="197"/>
      <c r="C258" s="210"/>
      <c r="D258" s="211"/>
      <c r="E258" s="212"/>
      <c r="F258" s="55"/>
      <c r="G258" s="56"/>
      <c r="H258" s="56"/>
      <c r="I258" s="56"/>
      <c r="J258" s="57"/>
      <c r="K258" s="213" t="s">
        <v>163</v>
      </c>
      <c r="L258" s="214"/>
      <c r="M258" s="215"/>
      <c r="N258" s="111"/>
      <c r="O258" s="200"/>
      <c r="P258" s="203"/>
    </row>
    <row r="259" spans="1:16" ht="153" customHeight="1" x14ac:dyDescent="0.25">
      <c r="A259" s="192">
        <v>19</v>
      </c>
      <c r="B259" s="195" t="s">
        <v>270</v>
      </c>
      <c r="C259" s="145">
        <v>1</v>
      </c>
      <c r="D259" s="145">
        <v>1</v>
      </c>
      <c r="E259" s="58">
        <f>D259/C259*100</f>
        <v>100</v>
      </c>
      <c r="F259" s="123" t="s">
        <v>119</v>
      </c>
      <c r="G259" s="124">
        <f>SUM(G260:G263)</f>
        <v>79.8</v>
      </c>
      <c r="H259" s="124">
        <f>SUM(H260:H263)</f>
        <v>52</v>
      </c>
      <c r="I259" s="124">
        <f>H259/G259*100</f>
        <v>65.162907268170429</v>
      </c>
      <c r="J259" s="160">
        <f>$E$259/I259*100</f>
        <v>153.46153846153845</v>
      </c>
      <c r="K259" s="41" t="s">
        <v>271</v>
      </c>
      <c r="L259" s="39">
        <v>25</v>
      </c>
      <c r="M259" s="39">
        <v>70</v>
      </c>
      <c r="N259" s="104">
        <f>M259/L259*100</f>
        <v>280</v>
      </c>
      <c r="O259" s="198">
        <f>N264*J259/100</f>
        <v>242.10597837176087</v>
      </c>
      <c r="P259" s="201" t="s">
        <v>219</v>
      </c>
    </row>
    <row r="260" spans="1:16" ht="119.25" x14ac:dyDescent="0.25">
      <c r="A260" s="193"/>
      <c r="B260" s="196"/>
      <c r="C260" s="204" t="s">
        <v>353</v>
      </c>
      <c r="D260" s="205"/>
      <c r="E260" s="206"/>
      <c r="F260" s="45" t="s">
        <v>166</v>
      </c>
      <c r="G260" s="46"/>
      <c r="H260" s="46"/>
      <c r="I260" s="40"/>
      <c r="J260" s="60"/>
      <c r="K260" s="64" t="s">
        <v>272</v>
      </c>
      <c r="L260" s="39">
        <v>7</v>
      </c>
      <c r="M260" s="39">
        <v>10</v>
      </c>
      <c r="N260" s="104">
        <f t="shared" ref="N260:N263" si="18">M260/L260*100</f>
        <v>142.85714285714286</v>
      </c>
      <c r="O260" s="199"/>
      <c r="P260" s="202"/>
    </row>
    <row r="261" spans="1:16" ht="63" x14ac:dyDescent="0.25">
      <c r="A261" s="193"/>
      <c r="B261" s="196"/>
      <c r="C261" s="207"/>
      <c r="D261" s="208"/>
      <c r="E261" s="209"/>
      <c r="F261" s="45" t="s">
        <v>165</v>
      </c>
      <c r="G261" s="46"/>
      <c r="H261" s="46"/>
      <c r="I261" s="40"/>
      <c r="J261" s="60"/>
      <c r="K261" s="64" t="s">
        <v>273</v>
      </c>
      <c r="L261" s="39">
        <v>29</v>
      </c>
      <c r="M261" s="39">
        <v>34</v>
      </c>
      <c r="N261" s="104">
        <f t="shared" si="18"/>
        <v>117.24137931034481</v>
      </c>
      <c r="O261" s="199"/>
      <c r="P261" s="202"/>
    </row>
    <row r="262" spans="1:16" ht="78.75" x14ac:dyDescent="0.25">
      <c r="A262" s="193"/>
      <c r="B262" s="196"/>
      <c r="C262" s="207"/>
      <c r="D262" s="208"/>
      <c r="E262" s="209"/>
      <c r="F262" s="45" t="s">
        <v>167</v>
      </c>
      <c r="G262" s="46">
        <v>79.8</v>
      </c>
      <c r="H262" s="46">
        <v>52</v>
      </c>
      <c r="I262" s="40">
        <f>H262/G262*100</f>
        <v>65.162907268170429</v>
      </c>
      <c r="J262" s="63">
        <f>$E$259/I262*100</f>
        <v>153.46153846153845</v>
      </c>
      <c r="K262" s="64" t="s">
        <v>274</v>
      </c>
      <c r="L262" s="39">
        <v>15</v>
      </c>
      <c r="M262" s="39">
        <v>20</v>
      </c>
      <c r="N262" s="104">
        <f t="shared" si="18"/>
        <v>133.33333333333331</v>
      </c>
      <c r="O262" s="199"/>
      <c r="P262" s="202"/>
    </row>
    <row r="263" spans="1:16" ht="49.5" x14ac:dyDescent="0.25">
      <c r="A263" s="193"/>
      <c r="B263" s="196"/>
      <c r="C263" s="207"/>
      <c r="D263" s="208"/>
      <c r="E263" s="209"/>
      <c r="F263" s="48" t="s">
        <v>168</v>
      </c>
      <c r="G263" s="46"/>
      <c r="H263" s="46"/>
      <c r="I263" s="40"/>
      <c r="J263" s="60"/>
      <c r="K263" s="64" t="s">
        <v>275</v>
      </c>
      <c r="L263" s="39">
        <v>26</v>
      </c>
      <c r="M263" s="39">
        <v>30</v>
      </c>
      <c r="N263" s="104">
        <f t="shared" si="18"/>
        <v>115.38461538461537</v>
      </c>
      <c r="O263" s="199"/>
      <c r="P263" s="202"/>
    </row>
    <row r="264" spans="1:16" ht="16.5" thickBot="1" x14ac:dyDescent="0.3">
      <c r="A264" s="194"/>
      <c r="B264" s="197"/>
      <c r="C264" s="210"/>
      <c r="D264" s="211"/>
      <c r="E264" s="212"/>
      <c r="F264" s="55"/>
      <c r="G264" s="56"/>
      <c r="H264" s="56"/>
      <c r="I264" s="56"/>
      <c r="J264" s="57"/>
      <c r="K264" s="213" t="s">
        <v>163</v>
      </c>
      <c r="L264" s="214"/>
      <c r="M264" s="215"/>
      <c r="N264" s="111">
        <f>SUM(N259:N263)/5</f>
        <v>157.76329417708729</v>
      </c>
      <c r="O264" s="200"/>
      <c r="P264" s="203"/>
    </row>
    <row r="265" spans="1:16" ht="94.5" x14ac:dyDescent="0.25">
      <c r="A265" s="192">
        <v>20</v>
      </c>
      <c r="B265" s="195" t="s">
        <v>276</v>
      </c>
      <c r="C265" s="145">
        <v>3</v>
      </c>
      <c r="D265" s="145">
        <v>3</v>
      </c>
      <c r="E265" s="110">
        <f>D265/C265*100</f>
        <v>100</v>
      </c>
      <c r="F265" s="123" t="s">
        <v>119</v>
      </c>
      <c r="G265" s="124">
        <f>SUM(G266:G269)</f>
        <v>233468.05</v>
      </c>
      <c r="H265" s="124">
        <f>SUM(H266:H269)</f>
        <v>232091.26</v>
      </c>
      <c r="I265" s="124">
        <f>H265/G265*100</f>
        <v>99.410287617513418</v>
      </c>
      <c r="J265" s="160">
        <f>$E$265/I265*100</f>
        <v>100.59321061896082</v>
      </c>
      <c r="K265" s="41" t="s">
        <v>277</v>
      </c>
      <c r="L265" s="39">
        <v>85</v>
      </c>
      <c r="M265" s="147">
        <v>100</v>
      </c>
      <c r="N265" s="104">
        <f>M265/L265*100</f>
        <v>117.64705882352942</v>
      </c>
      <c r="O265" s="198">
        <f>N288*J265/100</f>
        <v>107.36718948867401</v>
      </c>
      <c r="P265" s="201" t="s">
        <v>219</v>
      </c>
    </row>
    <row r="266" spans="1:16" ht="78.75" x14ac:dyDescent="0.25">
      <c r="A266" s="193"/>
      <c r="B266" s="196"/>
      <c r="C266" s="204" t="s">
        <v>355</v>
      </c>
      <c r="D266" s="205"/>
      <c r="E266" s="206"/>
      <c r="F266" s="45" t="s">
        <v>166</v>
      </c>
      <c r="G266" s="46"/>
      <c r="H266" s="46"/>
      <c r="I266" s="124" t="e">
        <f>H266/G266*100</f>
        <v>#DIV/0!</v>
      </c>
      <c r="J266" s="160" t="e">
        <f>$E$265/I266*100</f>
        <v>#DIV/0!</v>
      </c>
      <c r="K266" s="64" t="s">
        <v>278</v>
      </c>
      <c r="L266" s="39">
        <v>99</v>
      </c>
      <c r="M266" s="147">
        <v>100</v>
      </c>
      <c r="N266" s="104">
        <f t="shared" ref="N266:N287" si="19">M266/L266*100</f>
        <v>101.01010101010101</v>
      </c>
      <c r="O266" s="199"/>
      <c r="P266" s="202"/>
    </row>
    <row r="267" spans="1:16" ht="63" x14ac:dyDescent="0.25">
      <c r="A267" s="193"/>
      <c r="B267" s="196"/>
      <c r="C267" s="207"/>
      <c r="D267" s="208"/>
      <c r="E267" s="209"/>
      <c r="F267" s="45" t="s">
        <v>165</v>
      </c>
      <c r="G267" s="46">
        <v>202501</v>
      </c>
      <c r="H267" s="46">
        <v>201142.7</v>
      </c>
      <c r="I267" s="40">
        <f>H267/G267*100</f>
        <v>99.329237880306763</v>
      </c>
      <c r="J267" s="160">
        <f t="shared" ref="J267:J268" si="20">$E$265/I267*100</f>
        <v>100.67529172075346</v>
      </c>
      <c r="K267" s="64" t="s">
        <v>279</v>
      </c>
      <c r="L267" s="39">
        <v>1</v>
      </c>
      <c r="M267" s="147">
        <v>0</v>
      </c>
      <c r="N267" s="104">
        <f t="shared" si="19"/>
        <v>0</v>
      </c>
      <c r="O267" s="199"/>
      <c r="P267" s="202"/>
    </row>
    <row r="268" spans="1:16" ht="47.25" x14ac:dyDescent="0.25">
      <c r="A268" s="193"/>
      <c r="B268" s="196"/>
      <c r="C268" s="207"/>
      <c r="D268" s="208"/>
      <c r="E268" s="209"/>
      <c r="F268" s="45" t="s">
        <v>167</v>
      </c>
      <c r="G268" s="46">
        <v>24914.15</v>
      </c>
      <c r="H268" s="46">
        <v>24895.66</v>
      </c>
      <c r="I268" s="40">
        <f>H268/G268*100</f>
        <v>99.925785146192013</v>
      </c>
      <c r="J268" s="160">
        <f t="shared" si="20"/>
        <v>100.07426997316</v>
      </c>
      <c r="K268" s="64" t="s">
        <v>280</v>
      </c>
      <c r="L268" s="39">
        <v>0</v>
      </c>
      <c r="M268" s="147">
        <v>0</v>
      </c>
      <c r="N268" s="104">
        <v>100</v>
      </c>
      <c r="O268" s="199"/>
      <c r="P268" s="202"/>
    </row>
    <row r="269" spans="1:16" ht="94.5" x14ac:dyDescent="0.25">
      <c r="A269" s="193"/>
      <c r="B269" s="196"/>
      <c r="C269" s="207"/>
      <c r="D269" s="208"/>
      <c r="E269" s="209"/>
      <c r="F269" s="48" t="s">
        <v>168</v>
      </c>
      <c r="G269" s="46">
        <v>6052.9</v>
      </c>
      <c r="H269" s="46">
        <v>6052.9</v>
      </c>
      <c r="I269" s="40">
        <f>H269/G269*100</f>
        <v>100</v>
      </c>
      <c r="J269" s="160">
        <f t="shared" ref="J269" si="21">$E$265/I269*100</f>
        <v>100</v>
      </c>
      <c r="K269" s="64" t="s">
        <v>281</v>
      </c>
      <c r="L269" s="39">
        <v>87</v>
      </c>
      <c r="M269" s="147">
        <v>87</v>
      </c>
      <c r="N269" s="104">
        <f t="shared" si="19"/>
        <v>100</v>
      </c>
      <c r="O269" s="199"/>
      <c r="P269" s="202"/>
    </row>
    <row r="270" spans="1:16" ht="47.25" x14ac:dyDescent="0.25">
      <c r="A270" s="193"/>
      <c r="B270" s="196"/>
      <c r="C270" s="207"/>
      <c r="D270" s="208"/>
      <c r="E270" s="209"/>
      <c r="F270" s="113"/>
      <c r="G270" s="119"/>
      <c r="H270" s="119"/>
      <c r="I270" s="114"/>
      <c r="J270" s="115"/>
      <c r="K270" s="64" t="s">
        <v>282</v>
      </c>
      <c r="L270" s="39">
        <v>94.3</v>
      </c>
      <c r="M270" s="147">
        <v>94.3</v>
      </c>
      <c r="N270" s="104">
        <f t="shared" si="19"/>
        <v>100</v>
      </c>
      <c r="O270" s="199"/>
      <c r="P270" s="202"/>
    </row>
    <row r="271" spans="1:16" ht="78.75" x14ac:dyDescent="0.25">
      <c r="A271" s="193"/>
      <c r="B271" s="196"/>
      <c r="C271" s="207"/>
      <c r="D271" s="208"/>
      <c r="E271" s="209"/>
      <c r="F271" s="113"/>
      <c r="G271" s="119"/>
      <c r="H271" s="119"/>
      <c r="I271" s="114"/>
      <c r="J271" s="115"/>
      <c r="K271" s="64" t="s">
        <v>283</v>
      </c>
      <c r="L271" s="39">
        <v>92</v>
      </c>
      <c r="M271" s="147">
        <v>98</v>
      </c>
      <c r="N271" s="104">
        <f t="shared" si="19"/>
        <v>106.5217391304348</v>
      </c>
      <c r="O271" s="199"/>
      <c r="P271" s="202"/>
    </row>
    <row r="272" spans="1:16" ht="63" x14ac:dyDescent="0.25">
      <c r="A272" s="193"/>
      <c r="B272" s="196"/>
      <c r="C272" s="207"/>
      <c r="D272" s="208"/>
      <c r="E272" s="209"/>
      <c r="F272" s="113"/>
      <c r="G272" s="119"/>
      <c r="H272" s="119"/>
      <c r="I272" s="114"/>
      <c r="J272" s="115"/>
      <c r="K272" s="64" t="s">
        <v>284</v>
      </c>
      <c r="L272" s="39">
        <v>65</v>
      </c>
      <c r="M272" s="147">
        <v>57</v>
      </c>
      <c r="N272" s="104">
        <f t="shared" si="19"/>
        <v>87.692307692307693</v>
      </c>
      <c r="O272" s="199"/>
      <c r="P272" s="202"/>
    </row>
    <row r="273" spans="1:16" ht="63" x14ac:dyDescent="0.25">
      <c r="A273" s="193"/>
      <c r="B273" s="196"/>
      <c r="C273" s="207"/>
      <c r="D273" s="208"/>
      <c r="E273" s="209"/>
      <c r="F273" s="113"/>
      <c r="G273" s="119"/>
      <c r="H273" s="119"/>
      <c r="I273" s="114"/>
      <c r="J273" s="115"/>
      <c r="K273" s="64" t="s">
        <v>285</v>
      </c>
      <c r="L273" s="39">
        <v>69</v>
      </c>
      <c r="M273" s="147">
        <v>75</v>
      </c>
      <c r="N273" s="104">
        <f t="shared" si="19"/>
        <v>108.69565217391303</v>
      </c>
      <c r="O273" s="199"/>
      <c r="P273" s="202"/>
    </row>
    <row r="274" spans="1:16" ht="63" x14ac:dyDescent="0.25">
      <c r="A274" s="193"/>
      <c r="B274" s="196"/>
      <c r="C274" s="207"/>
      <c r="D274" s="208"/>
      <c r="E274" s="209"/>
      <c r="F274" s="113"/>
      <c r="G274" s="119"/>
      <c r="H274" s="119"/>
      <c r="I274" s="114"/>
      <c r="J274" s="115"/>
      <c r="K274" s="64" t="s">
        <v>287</v>
      </c>
      <c r="L274" s="39">
        <v>99</v>
      </c>
      <c r="M274" s="147">
        <v>100</v>
      </c>
      <c r="N274" s="104">
        <f t="shared" si="19"/>
        <v>101.01010101010101</v>
      </c>
      <c r="O274" s="199"/>
      <c r="P274" s="202"/>
    </row>
    <row r="275" spans="1:16" ht="157.5" x14ac:dyDescent="0.25">
      <c r="A275" s="193"/>
      <c r="B275" s="196"/>
      <c r="C275" s="207"/>
      <c r="D275" s="208"/>
      <c r="E275" s="209"/>
      <c r="F275" s="113"/>
      <c r="G275" s="119"/>
      <c r="H275" s="119"/>
      <c r="I275" s="114"/>
      <c r="J275" s="115"/>
      <c r="K275" s="64" t="s">
        <v>286</v>
      </c>
      <c r="L275" s="39">
        <v>61</v>
      </c>
      <c r="M275" s="147">
        <v>210</v>
      </c>
      <c r="N275" s="104">
        <f t="shared" si="19"/>
        <v>344.26229508196718</v>
      </c>
      <c r="O275" s="199"/>
      <c r="P275" s="202"/>
    </row>
    <row r="276" spans="1:16" ht="78.75" x14ac:dyDescent="0.25">
      <c r="A276" s="193"/>
      <c r="B276" s="196"/>
      <c r="C276" s="207"/>
      <c r="D276" s="208"/>
      <c r="E276" s="209"/>
      <c r="F276" s="113"/>
      <c r="G276" s="119"/>
      <c r="H276" s="119"/>
      <c r="I276" s="114"/>
      <c r="J276" s="115"/>
      <c r="K276" s="64" t="s">
        <v>288</v>
      </c>
      <c r="L276" s="39">
        <v>2</v>
      </c>
      <c r="M276" s="147">
        <v>2</v>
      </c>
      <c r="N276" s="104">
        <f t="shared" si="19"/>
        <v>100</v>
      </c>
      <c r="O276" s="199"/>
      <c r="P276" s="202"/>
    </row>
    <row r="277" spans="1:16" ht="47.25" x14ac:dyDescent="0.25">
      <c r="A277" s="193"/>
      <c r="B277" s="196"/>
      <c r="C277" s="207"/>
      <c r="D277" s="208"/>
      <c r="E277" s="209"/>
      <c r="F277" s="113"/>
      <c r="G277" s="119"/>
      <c r="H277" s="119"/>
      <c r="I277" s="114"/>
      <c r="J277" s="115"/>
      <c r="K277" s="64" t="s">
        <v>289</v>
      </c>
      <c r="L277" s="39">
        <v>40</v>
      </c>
      <c r="M277" s="147">
        <v>30</v>
      </c>
      <c r="N277" s="104">
        <f t="shared" si="19"/>
        <v>75</v>
      </c>
      <c r="O277" s="199"/>
      <c r="P277" s="202"/>
    </row>
    <row r="278" spans="1:16" ht="141.75" x14ac:dyDescent="0.25">
      <c r="A278" s="193"/>
      <c r="B278" s="196"/>
      <c r="C278" s="207"/>
      <c r="D278" s="208"/>
      <c r="E278" s="209"/>
      <c r="F278" s="113"/>
      <c r="G278" s="119"/>
      <c r="H278" s="119"/>
      <c r="I278" s="114"/>
      <c r="J278" s="115"/>
      <c r="K278" s="64" t="s">
        <v>290</v>
      </c>
      <c r="L278" s="39">
        <v>4</v>
      </c>
      <c r="M278" s="147">
        <v>4</v>
      </c>
      <c r="N278" s="104">
        <f t="shared" si="19"/>
        <v>100</v>
      </c>
      <c r="O278" s="199"/>
      <c r="P278" s="202"/>
    </row>
    <row r="279" spans="1:16" ht="110.25" x14ac:dyDescent="0.25">
      <c r="A279" s="193"/>
      <c r="B279" s="196"/>
      <c r="C279" s="207"/>
      <c r="D279" s="208"/>
      <c r="E279" s="209"/>
      <c r="F279" s="113"/>
      <c r="G279" s="119"/>
      <c r="H279" s="119"/>
      <c r="I279" s="114"/>
      <c r="J279" s="115"/>
      <c r="K279" s="64" t="s">
        <v>291</v>
      </c>
      <c r="L279" s="39">
        <v>100</v>
      </c>
      <c r="M279" s="147">
        <v>100</v>
      </c>
      <c r="N279" s="104">
        <f t="shared" si="19"/>
        <v>100</v>
      </c>
      <c r="O279" s="199"/>
      <c r="P279" s="202"/>
    </row>
    <row r="280" spans="1:16" ht="141.75" x14ac:dyDescent="0.25">
      <c r="A280" s="193"/>
      <c r="B280" s="196"/>
      <c r="C280" s="207"/>
      <c r="D280" s="208"/>
      <c r="E280" s="209"/>
      <c r="F280" s="113"/>
      <c r="G280" s="119"/>
      <c r="H280" s="119"/>
      <c r="I280" s="114"/>
      <c r="J280" s="115"/>
      <c r="K280" s="64" t="s">
        <v>292</v>
      </c>
      <c r="L280" s="39">
        <v>100</v>
      </c>
      <c r="M280" s="147">
        <v>100</v>
      </c>
      <c r="N280" s="104">
        <f t="shared" si="19"/>
        <v>100</v>
      </c>
      <c r="O280" s="199"/>
      <c r="P280" s="202"/>
    </row>
    <row r="281" spans="1:16" ht="110.25" x14ac:dyDescent="0.25">
      <c r="A281" s="193"/>
      <c r="B281" s="196"/>
      <c r="C281" s="207"/>
      <c r="D281" s="208"/>
      <c r="E281" s="209"/>
      <c r="F281" s="113"/>
      <c r="G281" s="119"/>
      <c r="H281" s="119"/>
      <c r="I281" s="114"/>
      <c r="J281" s="115"/>
      <c r="K281" s="64" t="s">
        <v>293</v>
      </c>
      <c r="L281" s="39">
        <v>100</v>
      </c>
      <c r="M281" s="147">
        <v>100</v>
      </c>
      <c r="N281" s="104">
        <f t="shared" si="19"/>
        <v>100</v>
      </c>
      <c r="O281" s="199"/>
      <c r="P281" s="202"/>
    </row>
    <row r="282" spans="1:16" ht="31.5" x14ac:dyDescent="0.25">
      <c r="A282" s="193"/>
      <c r="B282" s="196"/>
      <c r="C282" s="207"/>
      <c r="D282" s="208"/>
      <c r="E282" s="209"/>
      <c r="F282" s="113"/>
      <c r="G282" s="119"/>
      <c r="H282" s="119"/>
      <c r="I282" s="114"/>
      <c r="J282" s="115"/>
      <c r="K282" s="64" t="s">
        <v>294</v>
      </c>
      <c r="L282" s="39">
        <v>100</v>
      </c>
      <c r="M282" s="147">
        <v>100</v>
      </c>
      <c r="N282" s="104">
        <f t="shared" si="19"/>
        <v>100</v>
      </c>
      <c r="O282" s="199"/>
      <c r="P282" s="202"/>
    </row>
    <row r="283" spans="1:16" ht="78.75" x14ac:dyDescent="0.25">
      <c r="A283" s="193"/>
      <c r="B283" s="196"/>
      <c r="C283" s="207"/>
      <c r="D283" s="208"/>
      <c r="E283" s="209"/>
      <c r="F283" s="113"/>
      <c r="G283" s="119"/>
      <c r="H283" s="119"/>
      <c r="I283" s="114"/>
      <c r="J283" s="115"/>
      <c r="K283" s="64" t="s">
        <v>295</v>
      </c>
      <c r="L283" s="39">
        <v>90</v>
      </c>
      <c r="M283" s="147">
        <v>90</v>
      </c>
      <c r="N283" s="104">
        <f t="shared" si="19"/>
        <v>100</v>
      </c>
      <c r="O283" s="199"/>
      <c r="P283" s="202"/>
    </row>
    <row r="284" spans="1:16" ht="63" x14ac:dyDescent="0.25">
      <c r="A284" s="193"/>
      <c r="B284" s="196"/>
      <c r="C284" s="207"/>
      <c r="D284" s="208"/>
      <c r="E284" s="209"/>
      <c r="F284" s="113"/>
      <c r="G284" s="119"/>
      <c r="H284" s="119"/>
      <c r="I284" s="114"/>
      <c r="J284" s="115"/>
      <c r="K284" s="64" t="s">
        <v>296</v>
      </c>
      <c r="L284" s="39">
        <v>3</v>
      </c>
      <c r="M284" s="147">
        <v>3</v>
      </c>
      <c r="N284" s="104">
        <f t="shared" si="19"/>
        <v>100</v>
      </c>
      <c r="O284" s="199"/>
      <c r="P284" s="202"/>
    </row>
    <row r="285" spans="1:16" ht="116.45" customHeight="1" x14ac:dyDescent="0.25">
      <c r="A285" s="193"/>
      <c r="B285" s="196"/>
      <c r="C285" s="207"/>
      <c r="D285" s="208"/>
      <c r="E285" s="209"/>
      <c r="F285" s="113"/>
      <c r="G285" s="119"/>
      <c r="H285" s="119"/>
      <c r="I285" s="114"/>
      <c r="J285" s="115"/>
      <c r="K285" s="64" t="s">
        <v>297</v>
      </c>
      <c r="L285" s="39">
        <v>23</v>
      </c>
      <c r="M285" s="147">
        <v>26</v>
      </c>
      <c r="N285" s="104">
        <f t="shared" si="19"/>
        <v>113.04347826086956</v>
      </c>
      <c r="O285" s="199"/>
      <c r="P285" s="202"/>
    </row>
    <row r="286" spans="1:16" ht="110.25" x14ac:dyDescent="0.25">
      <c r="A286" s="193"/>
      <c r="B286" s="196"/>
      <c r="C286" s="207"/>
      <c r="D286" s="208"/>
      <c r="E286" s="209"/>
      <c r="F286" s="113"/>
      <c r="G286" s="119"/>
      <c r="H286" s="119"/>
      <c r="I286" s="114"/>
      <c r="J286" s="115"/>
      <c r="K286" s="64" t="s">
        <v>298</v>
      </c>
      <c r="L286" s="39">
        <v>40</v>
      </c>
      <c r="M286" s="147">
        <v>40</v>
      </c>
      <c r="N286" s="104">
        <f t="shared" si="19"/>
        <v>100</v>
      </c>
      <c r="O286" s="199"/>
      <c r="P286" s="202"/>
    </row>
    <row r="287" spans="1:16" ht="63" x14ac:dyDescent="0.25">
      <c r="A287" s="193"/>
      <c r="B287" s="196"/>
      <c r="C287" s="207"/>
      <c r="D287" s="208"/>
      <c r="E287" s="209"/>
      <c r="F287" s="113"/>
      <c r="G287" s="119"/>
      <c r="H287" s="119"/>
      <c r="I287" s="114"/>
      <c r="J287" s="115"/>
      <c r="K287" s="64" t="s">
        <v>299</v>
      </c>
      <c r="L287" s="39">
        <v>70</v>
      </c>
      <c r="M287" s="147">
        <v>70</v>
      </c>
      <c r="N287" s="104">
        <f t="shared" si="19"/>
        <v>100</v>
      </c>
      <c r="O287" s="199"/>
      <c r="P287" s="202"/>
    </row>
    <row r="288" spans="1:16" ht="16.5" thickBot="1" x14ac:dyDescent="0.3">
      <c r="A288" s="194"/>
      <c r="B288" s="197"/>
      <c r="C288" s="210"/>
      <c r="D288" s="211"/>
      <c r="E288" s="212"/>
      <c r="F288" s="55"/>
      <c r="G288" s="56"/>
      <c r="H288" s="56"/>
      <c r="I288" s="56"/>
      <c r="J288" s="57"/>
      <c r="K288" s="213" t="s">
        <v>163</v>
      </c>
      <c r="L288" s="214"/>
      <c r="M288" s="215"/>
      <c r="N288" s="111">
        <f>SUM(N265:N287)/23</f>
        <v>106.73403187753146</v>
      </c>
      <c r="O288" s="200"/>
      <c r="P288" s="203"/>
    </row>
    <row r="289" spans="1:16" ht="38.25" x14ac:dyDescent="0.25">
      <c r="A289" s="192">
        <v>21</v>
      </c>
      <c r="B289" s="195" t="s">
        <v>304</v>
      </c>
      <c r="C289" s="145">
        <v>1</v>
      </c>
      <c r="D289" s="145">
        <v>1</v>
      </c>
      <c r="E289" s="58">
        <f>D289/C289*100</f>
        <v>100</v>
      </c>
      <c r="F289" s="123" t="s">
        <v>119</v>
      </c>
      <c r="G289" s="124">
        <f>SUM(G290:G293)</f>
        <v>0</v>
      </c>
      <c r="H289" s="124">
        <f>SUM(H290:H293)</f>
        <v>0</v>
      </c>
      <c r="I289" s="124" t="e">
        <f>H289/G289*100</f>
        <v>#DIV/0!</v>
      </c>
      <c r="J289" s="149" t="e">
        <f>$E$289/I289*100</f>
        <v>#DIV/0!</v>
      </c>
      <c r="K289" s="41"/>
      <c r="L289" s="39"/>
      <c r="M289" s="147"/>
      <c r="N289" s="104" t="e">
        <f>M289/L289*100</f>
        <v>#DIV/0!</v>
      </c>
      <c r="O289" s="198">
        <v>100</v>
      </c>
      <c r="P289" s="201" t="s">
        <v>218</v>
      </c>
    </row>
    <row r="290" spans="1:16" ht="58.5" x14ac:dyDescent="0.25">
      <c r="A290" s="193"/>
      <c r="B290" s="196"/>
      <c r="C290" s="204" t="s">
        <v>358</v>
      </c>
      <c r="D290" s="205"/>
      <c r="E290" s="206"/>
      <c r="F290" s="45" t="s">
        <v>166</v>
      </c>
      <c r="G290" s="46"/>
      <c r="H290" s="46"/>
      <c r="I290" s="40"/>
      <c r="J290" s="60"/>
      <c r="K290" s="64"/>
      <c r="L290" s="39"/>
      <c r="M290" s="162"/>
      <c r="N290" s="104" t="e">
        <f t="shared" ref="N290:N293" si="22">M290/L290*100</f>
        <v>#DIV/0!</v>
      </c>
      <c r="O290" s="199"/>
      <c r="P290" s="202"/>
    </row>
    <row r="291" spans="1:16" ht="45" x14ac:dyDescent="0.25">
      <c r="A291" s="193"/>
      <c r="B291" s="196"/>
      <c r="C291" s="207"/>
      <c r="D291" s="208"/>
      <c r="E291" s="209"/>
      <c r="F291" s="45" t="s">
        <v>165</v>
      </c>
      <c r="G291" s="46"/>
      <c r="H291" s="46"/>
      <c r="I291" s="40"/>
      <c r="J291" s="60"/>
      <c r="K291" s="64"/>
      <c r="L291" s="39"/>
      <c r="M291" s="147"/>
      <c r="N291" s="104" t="e">
        <f t="shared" si="22"/>
        <v>#DIV/0!</v>
      </c>
      <c r="O291" s="199"/>
      <c r="P291" s="202"/>
    </row>
    <row r="292" spans="1:16" ht="45" x14ac:dyDescent="0.25">
      <c r="A292" s="193"/>
      <c r="B292" s="196"/>
      <c r="C292" s="207"/>
      <c r="D292" s="208"/>
      <c r="E292" s="209"/>
      <c r="F292" s="45" t="s">
        <v>167</v>
      </c>
      <c r="G292" s="46"/>
      <c r="H292" s="46"/>
      <c r="I292" s="40" t="e">
        <f>H292/G292*100</f>
        <v>#DIV/0!</v>
      </c>
      <c r="J292" s="63" t="e">
        <f>$E$259/I292*100</f>
        <v>#DIV/0!</v>
      </c>
      <c r="K292" s="64"/>
      <c r="L292" s="39"/>
      <c r="M292" s="147"/>
      <c r="N292" s="104" t="e">
        <f t="shared" si="22"/>
        <v>#DIV/0!</v>
      </c>
      <c r="O292" s="199"/>
      <c r="P292" s="202"/>
    </row>
    <row r="293" spans="1:16" ht="49.5" x14ac:dyDescent="0.25">
      <c r="A293" s="193"/>
      <c r="B293" s="196"/>
      <c r="C293" s="207"/>
      <c r="D293" s="208"/>
      <c r="E293" s="209"/>
      <c r="F293" s="48" t="s">
        <v>168</v>
      </c>
      <c r="G293" s="46"/>
      <c r="H293" s="46"/>
      <c r="I293" s="40"/>
      <c r="J293" s="60"/>
      <c r="K293" s="64"/>
      <c r="L293" s="39"/>
      <c r="M293" s="147"/>
      <c r="N293" s="104" t="e">
        <f t="shared" si="22"/>
        <v>#DIV/0!</v>
      </c>
      <c r="O293" s="199"/>
      <c r="P293" s="202"/>
    </row>
    <row r="294" spans="1:16" ht="16.5" thickBot="1" x14ac:dyDescent="0.3">
      <c r="A294" s="194"/>
      <c r="B294" s="197"/>
      <c r="C294" s="210"/>
      <c r="D294" s="211"/>
      <c r="E294" s="212"/>
      <c r="F294" s="55"/>
      <c r="G294" s="56"/>
      <c r="H294" s="56"/>
      <c r="I294" s="56"/>
      <c r="J294" s="57"/>
      <c r="K294" s="213" t="s">
        <v>163</v>
      </c>
      <c r="L294" s="214"/>
      <c r="M294" s="215"/>
      <c r="N294" s="111"/>
      <c r="O294" s="200"/>
      <c r="P294" s="203"/>
    </row>
    <row r="295" spans="1:16" ht="67.900000000000006" customHeight="1" x14ac:dyDescent="0.25">
      <c r="A295" s="192">
        <v>22</v>
      </c>
      <c r="B295" s="195" t="s">
        <v>326</v>
      </c>
      <c r="C295" s="145">
        <v>1</v>
      </c>
      <c r="D295" s="145">
        <v>1</v>
      </c>
      <c r="E295" s="58">
        <f>D295/C295*100</f>
        <v>100</v>
      </c>
      <c r="F295" s="123" t="s">
        <v>119</v>
      </c>
      <c r="G295" s="124">
        <f>SUM(G296:G299)</f>
        <v>0</v>
      </c>
      <c r="H295" s="124">
        <f>SUM(H296:H299)</f>
        <v>0</v>
      </c>
      <c r="I295" s="124" t="e">
        <f>H295/G295*100</f>
        <v>#DIV/0!</v>
      </c>
      <c r="J295" s="160" t="e">
        <f>$E$259/I295*100</f>
        <v>#DIV/0!</v>
      </c>
      <c r="K295" s="41" t="s">
        <v>319</v>
      </c>
      <c r="L295" s="39">
        <v>276</v>
      </c>
      <c r="M295" s="147">
        <v>6184.4</v>
      </c>
      <c r="N295" s="104">
        <f>M295/L295*100</f>
        <v>2240.724637681159</v>
      </c>
      <c r="O295" s="198">
        <f>N316</f>
        <v>234.86547154177507</v>
      </c>
      <c r="P295" s="201" t="s">
        <v>219</v>
      </c>
    </row>
    <row r="296" spans="1:16" ht="74.25" x14ac:dyDescent="0.25">
      <c r="A296" s="193"/>
      <c r="B296" s="196"/>
      <c r="C296" s="204"/>
      <c r="D296" s="205"/>
      <c r="E296" s="206"/>
      <c r="F296" s="45" t="s">
        <v>166</v>
      </c>
      <c r="G296" s="46"/>
      <c r="H296" s="46"/>
      <c r="I296" s="40"/>
      <c r="J296" s="60"/>
      <c r="K296" s="64" t="s">
        <v>338</v>
      </c>
      <c r="L296" s="39">
        <v>122</v>
      </c>
      <c r="M296" s="162">
        <v>122</v>
      </c>
      <c r="N296" s="104">
        <f>M296/L296*100</f>
        <v>100</v>
      </c>
      <c r="O296" s="199"/>
      <c r="P296" s="202"/>
    </row>
    <row r="297" spans="1:16" ht="78.75" x14ac:dyDescent="0.25">
      <c r="A297" s="193"/>
      <c r="B297" s="196"/>
      <c r="C297" s="207"/>
      <c r="D297" s="208"/>
      <c r="E297" s="209"/>
      <c r="F297" s="45" t="s">
        <v>165</v>
      </c>
      <c r="G297" s="46"/>
      <c r="H297" s="46"/>
      <c r="I297" s="40"/>
      <c r="J297" s="60"/>
      <c r="K297" s="64" t="s">
        <v>320</v>
      </c>
      <c r="L297" s="39">
        <v>2073.1</v>
      </c>
      <c r="M297" s="147">
        <v>9011.2999999999993</v>
      </c>
      <c r="N297" s="104">
        <f>M297/L297*100</f>
        <v>434.67753605711249</v>
      </c>
      <c r="O297" s="199"/>
      <c r="P297" s="202"/>
    </row>
    <row r="298" spans="1:16" ht="78.75" x14ac:dyDescent="0.25">
      <c r="A298" s="193"/>
      <c r="B298" s="196"/>
      <c r="C298" s="207"/>
      <c r="D298" s="208"/>
      <c r="E298" s="209"/>
      <c r="F298" s="45" t="s">
        <v>167</v>
      </c>
      <c r="G298" s="46"/>
      <c r="H298" s="46"/>
      <c r="I298" s="40" t="e">
        <f>H298/G298*100</f>
        <v>#DIV/0!</v>
      </c>
      <c r="J298" s="63" t="e">
        <f>$E$259/I298*100</f>
        <v>#DIV/0!</v>
      </c>
      <c r="K298" s="64" t="s">
        <v>321</v>
      </c>
      <c r="L298" s="39">
        <v>15.2</v>
      </c>
      <c r="M298" s="147">
        <v>0</v>
      </c>
      <c r="N298" s="104">
        <f>M298/L298*100</f>
        <v>0</v>
      </c>
      <c r="O298" s="199"/>
      <c r="P298" s="202"/>
    </row>
    <row r="299" spans="1:16" ht="49.5" x14ac:dyDescent="0.25">
      <c r="A299" s="193"/>
      <c r="B299" s="196"/>
      <c r="C299" s="207"/>
      <c r="D299" s="208"/>
      <c r="E299" s="209"/>
      <c r="F299" s="48" t="s">
        <v>168</v>
      </c>
      <c r="G299" s="46"/>
      <c r="H299" s="46"/>
      <c r="I299" s="40"/>
      <c r="J299" s="60"/>
      <c r="K299" s="64" t="s">
        <v>305</v>
      </c>
      <c r="L299" s="39">
        <v>5</v>
      </c>
      <c r="M299" s="147">
        <v>0</v>
      </c>
      <c r="N299" s="104">
        <f t="shared" ref="N299:N315" si="23">M299/L299*100</f>
        <v>0</v>
      </c>
      <c r="O299" s="199"/>
      <c r="P299" s="202"/>
    </row>
    <row r="300" spans="1:16" ht="31.5" x14ac:dyDescent="0.25">
      <c r="A300" s="193"/>
      <c r="B300" s="196"/>
      <c r="C300" s="207"/>
      <c r="D300" s="208"/>
      <c r="E300" s="209"/>
      <c r="F300" s="113"/>
      <c r="G300" s="119"/>
      <c r="H300" s="119"/>
      <c r="I300" s="114"/>
      <c r="J300" s="120"/>
      <c r="K300" s="64" t="s">
        <v>306</v>
      </c>
      <c r="L300" s="39">
        <v>1260.3</v>
      </c>
      <c r="M300" s="147">
        <v>1316.4</v>
      </c>
      <c r="N300" s="104">
        <f>M300/L300*100</f>
        <v>104.45132111402049</v>
      </c>
      <c r="O300" s="199"/>
      <c r="P300" s="202"/>
    </row>
    <row r="301" spans="1:16" ht="31.5" x14ac:dyDescent="0.25">
      <c r="A301" s="193"/>
      <c r="B301" s="196"/>
      <c r="C301" s="207"/>
      <c r="D301" s="208"/>
      <c r="E301" s="209"/>
      <c r="F301" s="113"/>
      <c r="G301" s="119"/>
      <c r="H301" s="119"/>
      <c r="I301" s="114"/>
      <c r="J301" s="120"/>
      <c r="K301" s="64" t="s">
        <v>339</v>
      </c>
      <c r="L301" s="39">
        <v>100</v>
      </c>
      <c r="M301" s="147">
        <v>100</v>
      </c>
      <c r="N301" s="104">
        <v>100</v>
      </c>
      <c r="O301" s="199"/>
      <c r="P301" s="202"/>
    </row>
    <row r="302" spans="1:16" ht="63" x14ac:dyDescent="0.25">
      <c r="A302" s="193"/>
      <c r="B302" s="196"/>
      <c r="C302" s="207"/>
      <c r="D302" s="208"/>
      <c r="E302" s="209"/>
      <c r="F302" s="113"/>
      <c r="G302" s="119"/>
      <c r="H302" s="119"/>
      <c r="I302" s="114"/>
      <c r="J302" s="120"/>
      <c r="K302" s="64" t="s">
        <v>307</v>
      </c>
      <c r="L302" s="39">
        <v>0</v>
      </c>
      <c r="M302" s="147">
        <v>0</v>
      </c>
      <c r="N302" s="104">
        <v>100</v>
      </c>
      <c r="O302" s="199"/>
      <c r="P302" s="202"/>
    </row>
    <row r="303" spans="1:16" ht="78.75" x14ac:dyDescent="0.25">
      <c r="A303" s="193"/>
      <c r="B303" s="196"/>
      <c r="C303" s="207"/>
      <c r="D303" s="208"/>
      <c r="E303" s="209"/>
      <c r="F303" s="113"/>
      <c r="G303" s="119"/>
      <c r="H303" s="119"/>
      <c r="I303" s="114"/>
      <c r="J303" s="120"/>
      <c r="K303" s="64" t="s">
        <v>340</v>
      </c>
      <c r="L303" s="39">
        <v>2.5</v>
      </c>
      <c r="M303" s="147">
        <v>0</v>
      </c>
      <c r="N303" s="104">
        <v>100</v>
      </c>
      <c r="O303" s="199"/>
      <c r="P303" s="202"/>
    </row>
    <row r="304" spans="1:16" ht="94.5" x14ac:dyDescent="0.25">
      <c r="A304" s="193"/>
      <c r="B304" s="196"/>
      <c r="C304" s="207"/>
      <c r="D304" s="208"/>
      <c r="E304" s="209"/>
      <c r="F304" s="113"/>
      <c r="G304" s="119"/>
      <c r="H304" s="119"/>
      <c r="I304" s="114"/>
      <c r="J304" s="120"/>
      <c r="K304" s="64" t="s">
        <v>341</v>
      </c>
      <c r="L304" s="39">
        <v>100</v>
      </c>
      <c r="M304" s="147">
        <v>108.9</v>
      </c>
      <c r="N304" s="104">
        <f>L304/M304*100</f>
        <v>91.827364554637285</v>
      </c>
      <c r="O304" s="199"/>
      <c r="P304" s="202"/>
    </row>
    <row r="305" spans="1:16" ht="94.5" x14ac:dyDescent="0.25">
      <c r="A305" s="193"/>
      <c r="B305" s="196"/>
      <c r="C305" s="207"/>
      <c r="D305" s="208"/>
      <c r="E305" s="209"/>
      <c r="F305" s="113"/>
      <c r="G305" s="119"/>
      <c r="H305" s="119"/>
      <c r="I305" s="114"/>
      <c r="J305" s="120"/>
      <c r="K305" s="64" t="s">
        <v>308</v>
      </c>
      <c r="L305" s="39">
        <v>70</v>
      </c>
      <c r="M305" s="147">
        <v>85</v>
      </c>
      <c r="N305" s="104">
        <f>M305/L305*100</f>
        <v>121.42857142857142</v>
      </c>
      <c r="O305" s="199"/>
      <c r="P305" s="202"/>
    </row>
    <row r="306" spans="1:16" ht="31.5" x14ac:dyDescent="0.25">
      <c r="A306" s="193"/>
      <c r="B306" s="196"/>
      <c r="C306" s="207"/>
      <c r="D306" s="208"/>
      <c r="E306" s="209"/>
      <c r="F306" s="113"/>
      <c r="G306" s="119"/>
      <c r="H306" s="119"/>
      <c r="I306" s="114"/>
      <c r="J306" s="120"/>
      <c r="K306" s="64" t="s">
        <v>309</v>
      </c>
      <c r="L306" s="39">
        <v>0</v>
      </c>
      <c r="M306" s="147">
        <v>0</v>
      </c>
      <c r="N306" s="104">
        <v>100</v>
      </c>
      <c r="O306" s="199"/>
      <c r="P306" s="202"/>
    </row>
    <row r="307" spans="1:16" ht="37.15" customHeight="1" x14ac:dyDescent="0.25">
      <c r="A307" s="193"/>
      <c r="B307" s="196"/>
      <c r="C307" s="207"/>
      <c r="D307" s="208"/>
      <c r="E307" s="209"/>
      <c r="F307" s="113"/>
      <c r="G307" s="119"/>
      <c r="H307" s="119"/>
      <c r="I307" s="114"/>
      <c r="J307" s="120"/>
      <c r="K307" s="64" t="s">
        <v>310</v>
      </c>
      <c r="L307" s="39">
        <v>5</v>
      </c>
      <c r="M307" s="147">
        <v>0</v>
      </c>
      <c r="N307" s="104">
        <v>100</v>
      </c>
      <c r="O307" s="199"/>
      <c r="P307" s="202"/>
    </row>
    <row r="308" spans="1:16" ht="78.75" x14ac:dyDescent="0.25">
      <c r="A308" s="193"/>
      <c r="B308" s="196"/>
      <c r="C308" s="207"/>
      <c r="D308" s="208"/>
      <c r="E308" s="209"/>
      <c r="F308" s="113"/>
      <c r="G308" s="119"/>
      <c r="H308" s="119"/>
      <c r="I308" s="114"/>
      <c r="J308" s="120"/>
      <c r="K308" s="64" t="s">
        <v>311</v>
      </c>
      <c r="L308" s="39">
        <v>1.59</v>
      </c>
      <c r="M308" s="147">
        <v>0</v>
      </c>
      <c r="N308" s="104">
        <v>100</v>
      </c>
      <c r="O308" s="199"/>
      <c r="P308" s="202"/>
    </row>
    <row r="309" spans="1:16" ht="63" x14ac:dyDescent="0.25">
      <c r="A309" s="193"/>
      <c r="B309" s="196"/>
      <c r="C309" s="207"/>
      <c r="D309" s="208"/>
      <c r="E309" s="209"/>
      <c r="F309" s="113"/>
      <c r="G309" s="119"/>
      <c r="H309" s="119"/>
      <c r="I309" s="114"/>
      <c r="J309" s="120"/>
      <c r="K309" s="64" t="s">
        <v>312</v>
      </c>
      <c r="L309" s="39">
        <v>0</v>
      </c>
      <c r="M309" s="147">
        <v>0</v>
      </c>
      <c r="N309" s="104">
        <v>100</v>
      </c>
      <c r="O309" s="199"/>
      <c r="P309" s="202"/>
    </row>
    <row r="310" spans="1:16" ht="162" customHeight="1" x14ac:dyDescent="0.25">
      <c r="A310" s="193"/>
      <c r="B310" s="196"/>
      <c r="C310" s="207"/>
      <c r="D310" s="208"/>
      <c r="E310" s="209"/>
      <c r="F310" s="113"/>
      <c r="G310" s="119"/>
      <c r="H310" s="119"/>
      <c r="I310" s="114"/>
      <c r="J310" s="120"/>
      <c r="K310" s="64" t="s">
        <v>313</v>
      </c>
      <c r="L310" s="39">
        <v>100</v>
      </c>
      <c r="M310" s="147">
        <v>82.2</v>
      </c>
      <c r="N310" s="104">
        <f t="shared" si="23"/>
        <v>82.2</v>
      </c>
      <c r="O310" s="199"/>
      <c r="P310" s="202"/>
    </row>
    <row r="311" spans="1:16" ht="38.450000000000003" customHeight="1" x14ac:dyDescent="0.25">
      <c r="A311" s="193"/>
      <c r="B311" s="196"/>
      <c r="C311" s="207"/>
      <c r="D311" s="208"/>
      <c r="E311" s="209"/>
      <c r="F311" s="113"/>
      <c r="G311" s="119"/>
      <c r="H311" s="119"/>
      <c r="I311" s="114"/>
      <c r="J311" s="120"/>
      <c r="K311" s="64" t="s">
        <v>314</v>
      </c>
      <c r="L311" s="39">
        <v>5</v>
      </c>
      <c r="M311" s="147">
        <v>0</v>
      </c>
      <c r="N311" s="104">
        <v>100</v>
      </c>
      <c r="O311" s="199"/>
      <c r="P311" s="202"/>
    </row>
    <row r="312" spans="1:16" ht="31.5" x14ac:dyDescent="0.25">
      <c r="A312" s="193"/>
      <c r="B312" s="196"/>
      <c r="C312" s="207"/>
      <c r="D312" s="208"/>
      <c r="E312" s="209"/>
      <c r="F312" s="113"/>
      <c r="G312" s="119"/>
      <c r="H312" s="119"/>
      <c r="I312" s="114"/>
      <c r="J312" s="120"/>
      <c r="K312" s="64" t="s">
        <v>315</v>
      </c>
      <c r="L312" s="39">
        <v>0</v>
      </c>
      <c r="M312" s="147">
        <v>0</v>
      </c>
      <c r="N312" s="104">
        <v>100</v>
      </c>
      <c r="O312" s="199"/>
      <c r="P312" s="202"/>
    </row>
    <row r="313" spans="1:16" ht="31.5" x14ac:dyDescent="0.25">
      <c r="A313" s="193"/>
      <c r="B313" s="196"/>
      <c r="C313" s="207"/>
      <c r="D313" s="208"/>
      <c r="E313" s="209"/>
      <c r="F313" s="113"/>
      <c r="G313" s="119"/>
      <c r="H313" s="119"/>
      <c r="I313" s="114"/>
      <c r="J313" s="120"/>
      <c r="K313" s="64" t="s">
        <v>316</v>
      </c>
      <c r="L313" s="39">
        <v>0</v>
      </c>
      <c r="M313" s="147">
        <v>0</v>
      </c>
      <c r="N313" s="104">
        <v>100</v>
      </c>
      <c r="O313" s="199"/>
      <c r="P313" s="202"/>
    </row>
    <row r="314" spans="1:16" ht="94.5" x14ac:dyDescent="0.25">
      <c r="A314" s="193"/>
      <c r="B314" s="196"/>
      <c r="C314" s="207"/>
      <c r="D314" s="208"/>
      <c r="E314" s="209"/>
      <c r="F314" s="113"/>
      <c r="G314" s="119"/>
      <c r="H314" s="119"/>
      <c r="I314" s="114"/>
      <c r="J314" s="120"/>
      <c r="K314" s="64" t="s">
        <v>317</v>
      </c>
      <c r="L314" s="39">
        <v>0</v>
      </c>
      <c r="M314" s="147">
        <v>0</v>
      </c>
      <c r="N314" s="104">
        <v>100</v>
      </c>
      <c r="O314" s="199"/>
      <c r="P314" s="202"/>
    </row>
    <row r="315" spans="1:16" ht="78.75" x14ac:dyDescent="0.25">
      <c r="A315" s="193"/>
      <c r="B315" s="196"/>
      <c r="C315" s="207"/>
      <c r="D315" s="208"/>
      <c r="E315" s="209"/>
      <c r="F315" s="113"/>
      <c r="G315" s="119"/>
      <c r="H315" s="119"/>
      <c r="I315" s="114"/>
      <c r="J315" s="120"/>
      <c r="K315" s="64" t="s">
        <v>318</v>
      </c>
      <c r="L315" s="39">
        <v>5</v>
      </c>
      <c r="M315" s="147">
        <v>21.1</v>
      </c>
      <c r="N315" s="104">
        <f t="shared" si="23"/>
        <v>422.00000000000006</v>
      </c>
      <c r="O315" s="199"/>
      <c r="P315" s="202"/>
    </row>
    <row r="316" spans="1:16" ht="16.5" thickBot="1" x14ac:dyDescent="0.3">
      <c r="A316" s="194"/>
      <c r="B316" s="197"/>
      <c r="C316" s="210"/>
      <c r="D316" s="211"/>
      <c r="E316" s="212"/>
      <c r="F316" s="55"/>
      <c r="G316" s="56"/>
      <c r="H316" s="56"/>
      <c r="I316" s="56"/>
      <c r="J316" s="57"/>
      <c r="K316" s="213" t="s">
        <v>163</v>
      </c>
      <c r="L316" s="214"/>
      <c r="M316" s="215"/>
      <c r="N316" s="111">
        <f>SUM(N295:N315)/20</f>
        <v>234.86547154177507</v>
      </c>
      <c r="O316" s="200"/>
      <c r="P316" s="203"/>
    </row>
  </sheetData>
  <mergeCells count="141">
    <mergeCell ref="A265:A288"/>
    <mergeCell ref="B265:B288"/>
    <mergeCell ref="O265:O288"/>
    <mergeCell ref="P265:P288"/>
    <mergeCell ref="C266:E288"/>
    <mergeCell ref="K288:M288"/>
    <mergeCell ref="A259:A264"/>
    <mergeCell ref="B259:B264"/>
    <mergeCell ref="O259:O264"/>
    <mergeCell ref="P259:P264"/>
    <mergeCell ref="C260:E264"/>
    <mergeCell ref="K264:M264"/>
    <mergeCell ref="A253:A258"/>
    <mergeCell ref="B253:B258"/>
    <mergeCell ref="O253:O258"/>
    <mergeCell ref="P253:P258"/>
    <mergeCell ref="C254:E258"/>
    <mergeCell ref="K258:M258"/>
    <mergeCell ref="A229:A252"/>
    <mergeCell ref="B229:B252"/>
    <mergeCell ref="O229:O252"/>
    <mergeCell ref="P229:P252"/>
    <mergeCell ref="C230:E252"/>
    <mergeCell ref="K252:M252"/>
    <mergeCell ref="A220:A228"/>
    <mergeCell ref="B220:B228"/>
    <mergeCell ref="O220:O228"/>
    <mergeCell ref="P220:P228"/>
    <mergeCell ref="C221:E228"/>
    <mergeCell ref="K228:M228"/>
    <mergeCell ref="O92:O100"/>
    <mergeCell ref="P92:P100"/>
    <mergeCell ref="C93:E100"/>
    <mergeCell ref="K100:M100"/>
    <mergeCell ref="A118:A123"/>
    <mergeCell ref="B118:B123"/>
    <mergeCell ref="O118:O123"/>
    <mergeCell ref="P118:P123"/>
    <mergeCell ref="C119:E123"/>
    <mergeCell ref="K123:M123"/>
    <mergeCell ref="K129:M129"/>
    <mergeCell ref="A131:A136"/>
    <mergeCell ref="B131:B136"/>
    <mergeCell ref="O131:O136"/>
    <mergeCell ref="P131:P136"/>
    <mergeCell ref="C132:E136"/>
    <mergeCell ref="K136:M136"/>
    <mergeCell ref="A137:A144"/>
    <mergeCell ref="A2:P2"/>
    <mergeCell ref="K12:M12"/>
    <mergeCell ref="O4:O5"/>
    <mergeCell ref="P4:P5"/>
    <mergeCell ref="C4:E4"/>
    <mergeCell ref="P7:P12"/>
    <mergeCell ref="C8:E12"/>
    <mergeCell ref="O7:O12"/>
    <mergeCell ref="K4:N4"/>
    <mergeCell ref="B7:B12"/>
    <mergeCell ref="A4:A5"/>
    <mergeCell ref="B4:B5"/>
    <mergeCell ref="F4:J4"/>
    <mergeCell ref="A7:A12"/>
    <mergeCell ref="A13:A91"/>
    <mergeCell ref="B13:B91"/>
    <mergeCell ref="P101:P117"/>
    <mergeCell ref="C102:E117"/>
    <mergeCell ref="A101:A117"/>
    <mergeCell ref="B101:B117"/>
    <mergeCell ref="O101:O117"/>
    <mergeCell ref="O13:O91"/>
    <mergeCell ref="P13:P91"/>
    <mergeCell ref="C14:E91"/>
    <mergeCell ref="K91:M91"/>
    <mergeCell ref="A92:A100"/>
    <mergeCell ref="B92:B100"/>
    <mergeCell ref="K117:M117"/>
    <mergeCell ref="A182:A187"/>
    <mergeCell ref="B182:B187"/>
    <mergeCell ref="O182:O187"/>
    <mergeCell ref="P182:P187"/>
    <mergeCell ref="C183:E187"/>
    <mergeCell ref="K187:M187"/>
    <mergeCell ref="B137:B144"/>
    <mergeCell ref="O137:O144"/>
    <mergeCell ref="P137:P144"/>
    <mergeCell ref="C138:E144"/>
    <mergeCell ref="K144:M144"/>
    <mergeCell ref="A145:A150"/>
    <mergeCell ref="B145:B150"/>
    <mergeCell ref="O145:O150"/>
    <mergeCell ref="P145:P150"/>
    <mergeCell ref="C146:E150"/>
    <mergeCell ref="K150:M150"/>
    <mergeCell ref="A211:A219"/>
    <mergeCell ref="B211:B219"/>
    <mergeCell ref="O211:O219"/>
    <mergeCell ref="P211:P219"/>
    <mergeCell ref="C212:E219"/>
    <mergeCell ref="K219:M219"/>
    <mergeCell ref="A205:A210"/>
    <mergeCell ref="B205:B210"/>
    <mergeCell ref="O205:O210"/>
    <mergeCell ref="P205:P210"/>
    <mergeCell ref="C206:E210"/>
    <mergeCell ref="K210:M210"/>
    <mergeCell ref="C125:E130"/>
    <mergeCell ref="B124:B130"/>
    <mergeCell ref="A124:A130"/>
    <mergeCell ref="F129:J130"/>
    <mergeCell ref="O124:O130"/>
    <mergeCell ref="P124:P130"/>
    <mergeCell ref="A199:A204"/>
    <mergeCell ref="B199:B204"/>
    <mergeCell ref="O199:O204"/>
    <mergeCell ref="P199:P204"/>
    <mergeCell ref="C200:E204"/>
    <mergeCell ref="K204:M204"/>
    <mergeCell ref="A188:A198"/>
    <mergeCell ref="B188:B198"/>
    <mergeCell ref="O188:O198"/>
    <mergeCell ref="P188:P198"/>
    <mergeCell ref="C189:E198"/>
    <mergeCell ref="K198:M198"/>
    <mergeCell ref="A151:A181"/>
    <mergeCell ref="B151:B181"/>
    <mergeCell ref="O151:O181"/>
    <mergeCell ref="P151:P181"/>
    <mergeCell ref="C152:E181"/>
    <mergeCell ref="K181:M181"/>
    <mergeCell ref="A289:A294"/>
    <mergeCell ref="B289:B294"/>
    <mergeCell ref="O289:O294"/>
    <mergeCell ref="P289:P294"/>
    <mergeCell ref="C290:E294"/>
    <mergeCell ref="K294:M294"/>
    <mergeCell ref="A295:A316"/>
    <mergeCell ref="B295:B316"/>
    <mergeCell ref="O295:O316"/>
    <mergeCell ref="P295:P316"/>
    <mergeCell ref="C296:E316"/>
    <mergeCell ref="K316:M316"/>
  </mergeCells>
  <phoneticPr fontId="0" type="noConversion"/>
  <pageMargins left="0" right="0" top="0" bottom="0" header="0" footer="0"/>
  <pageSetup paperSize="9" scale="43" orientation="landscape" r:id="rId1"/>
  <rowBreaks count="21" manualBreakCount="21">
    <brk id="11" max="15" man="1"/>
    <brk id="15" max="15" man="1"/>
    <brk id="91" max="15" man="1"/>
    <brk id="100" max="15" man="1"/>
    <brk id="117" max="15" man="1"/>
    <brk id="130" max="15" man="1"/>
    <brk id="144" max="15" man="1"/>
    <brk id="150" max="15" man="1"/>
    <brk id="164" max="15" man="1"/>
    <brk id="181" max="15" man="1"/>
    <brk id="187" max="15" man="1"/>
    <brk id="198" max="15" man="1"/>
    <brk id="210" max="15" man="1"/>
    <brk id="219" max="15" man="1"/>
    <brk id="228" max="15" man="1"/>
    <brk id="252" max="15" man="1"/>
    <brk id="258" max="15" man="1"/>
    <brk id="264" max="15" man="1"/>
    <brk id="288" max="15" man="1"/>
    <brk id="294" max="15" man="1"/>
    <brk id="305"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P42"/>
  <sheetViews>
    <sheetView zoomScale="54" zoomScaleNormal="54" workbookViewId="0">
      <selection activeCell="H20" sqref="H20"/>
    </sheetView>
  </sheetViews>
  <sheetFormatPr defaultRowHeight="15" x14ac:dyDescent="0.25"/>
  <cols>
    <col min="1" max="1" width="4" customWidth="1"/>
    <col min="2" max="2" width="20.42578125" customWidth="1"/>
    <col min="3" max="3" width="20.28515625" customWidth="1"/>
    <col min="4" max="4" width="14" customWidth="1"/>
    <col min="5" max="5" width="13.28515625" customWidth="1"/>
    <col min="6" max="7" width="19.42578125" customWidth="1"/>
    <col min="8" max="8" width="18.140625" customWidth="1"/>
    <col min="9" max="9" width="19.42578125" customWidth="1"/>
    <col min="10" max="10" width="20.140625" customWidth="1"/>
    <col min="11" max="11" width="18.28515625" customWidth="1"/>
    <col min="12" max="12" width="23.5703125" customWidth="1"/>
    <col min="13" max="13" width="17.7109375" customWidth="1"/>
    <col min="14" max="14" width="20.85546875" customWidth="1"/>
    <col min="15" max="15" width="46.42578125" customWidth="1"/>
    <col min="16" max="16" width="16.5703125" customWidth="1"/>
  </cols>
  <sheetData>
    <row r="1" spans="1:16" ht="21.6" customHeight="1" x14ac:dyDescent="0.25">
      <c r="M1" s="19"/>
      <c r="N1" s="19"/>
      <c r="O1" s="19" t="s">
        <v>137</v>
      </c>
      <c r="P1" s="19"/>
    </row>
    <row r="2" spans="1:16" ht="21" customHeight="1" x14ac:dyDescent="0.25">
      <c r="M2" s="20"/>
      <c r="N2" s="20"/>
      <c r="O2" s="20" t="s">
        <v>148</v>
      </c>
      <c r="P2" s="20"/>
    </row>
    <row r="3" spans="1:16" ht="19.899999999999999" customHeight="1" x14ac:dyDescent="0.25">
      <c r="M3" s="20"/>
      <c r="N3" s="20"/>
      <c r="O3" s="20" t="s">
        <v>138</v>
      </c>
      <c r="P3" s="20"/>
    </row>
    <row r="4" spans="1:16" ht="23.45" customHeight="1" x14ac:dyDescent="0.25">
      <c r="M4" s="20"/>
      <c r="N4" s="20"/>
      <c r="O4" s="20" t="s">
        <v>139</v>
      </c>
      <c r="P4" s="20"/>
    </row>
    <row r="5" spans="1:16" ht="26.45" customHeight="1" x14ac:dyDescent="0.3">
      <c r="A5" s="285" t="s">
        <v>145</v>
      </c>
      <c r="B5" s="285"/>
      <c r="C5" s="285"/>
      <c r="D5" s="285"/>
      <c r="E5" s="285"/>
      <c r="F5" s="285"/>
      <c r="G5" s="285"/>
      <c r="H5" s="285"/>
      <c r="I5" s="285"/>
      <c r="J5" s="285"/>
      <c r="K5" s="285"/>
      <c r="L5" s="285"/>
      <c r="M5" s="285"/>
      <c r="N5" s="285"/>
      <c r="O5" s="285"/>
    </row>
    <row r="6" spans="1:16" ht="23.45" customHeight="1" x14ac:dyDescent="0.25"/>
    <row r="7" spans="1:16" s="1" customFormat="1" ht="45.6" customHeight="1" x14ac:dyDescent="0.25">
      <c r="A7" s="286" t="s">
        <v>113</v>
      </c>
      <c r="B7" s="286" t="s">
        <v>125</v>
      </c>
      <c r="C7" s="287" t="s">
        <v>126</v>
      </c>
      <c r="D7" s="287" t="s">
        <v>116</v>
      </c>
      <c r="E7" s="287" t="s">
        <v>131</v>
      </c>
      <c r="F7" s="289" t="s">
        <v>128</v>
      </c>
      <c r="G7" s="290"/>
      <c r="H7" s="290"/>
      <c r="I7" s="290"/>
      <c r="J7" s="290"/>
      <c r="K7" s="291"/>
      <c r="L7" s="292" t="s">
        <v>130</v>
      </c>
      <c r="M7" s="294" t="s">
        <v>114</v>
      </c>
      <c r="N7" s="295"/>
      <c r="O7" s="287" t="s">
        <v>146</v>
      </c>
      <c r="P7" s="287" t="s">
        <v>115</v>
      </c>
    </row>
    <row r="8" spans="1:16" s="1" customFormat="1" ht="77.45" customHeight="1" x14ac:dyDescent="0.25">
      <c r="A8" s="287"/>
      <c r="B8" s="287"/>
      <c r="C8" s="288"/>
      <c r="D8" s="288"/>
      <c r="E8" s="288"/>
      <c r="F8" s="2" t="s">
        <v>127</v>
      </c>
      <c r="G8" s="2" t="s">
        <v>147</v>
      </c>
      <c r="H8" s="2" t="s">
        <v>133</v>
      </c>
      <c r="I8" s="2" t="s">
        <v>129</v>
      </c>
      <c r="J8" s="2" t="s">
        <v>144</v>
      </c>
      <c r="K8" s="2" t="s">
        <v>117</v>
      </c>
      <c r="L8" s="293"/>
      <c r="M8" s="24" t="s">
        <v>118</v>
      </c>
      <c r="N8" s="24" t="s">
        <v>136</v>
      </c>
      <c r="O8" s="288"/>
      <c r="P8" s="288"/>
    </row>
    <row r="9" spans="1:16" s="1" customFormat="1" ht="30.6" customHeight="1" x14ac:dyDescent="0.25">
      <c r="A9" s="24">
        <v>1</v>
      </c>
      <c r="B9" s="24">
        <v>2</v>
      </c>
      <c r="C9" s="25">
        <v>3</v>
      </c>
      <c r="D9" s="25">
        <v>4</v>
      </c>
      <c r="E9" s="25">
        <v>5</v>
      </c>
      <c r="F9" s="2">
        <v>6</v>
      </c>
      <c r="G9" s="2">
        <v>7</v>
      </c>
      <c r="H9" s="2" t="s">
        <v>132</v>
      </c>
      <c r="I9" s="2">
        <v>8</v>
      </c>
      <c r="J9" s="18" t="s">
        <v>134</v>
      </c>
      <c r="K9" s="18" t="s">
        <v>135</v>
      </c>
      <c r="L9" s="22">
        <v>9</v>
      </c>
      <c r="M9" s="24">
        <v>10</v>
      </c>
      <c r="N9" s="24">
        <v>11</v>
      </c>
      <c r="O9" s="15">
        <v>12</v>
      </c>
      <c r="P9" s="15">
        <v>13</v>
      </c>
    </row>
    <row r="10" spans="1:16" ht="54.6" customHeight="1" x14ac:dyDescent="0.25">
      <c r="A10" s="296">
        <v>1</v>
      </c>
      <c r="B10" s="299"/>
      <c r="C10" s="299"/>
      <c r="D10" s="3" t="s">
        <v>119</v>
      </c>
      <c r="E10" s="3"/>
      <c r="F10" s="4"/>
      <c r="G10" s="4"/>
      <c r="H10" s="5"/>
      <c r="I10" s="4"/>
      <c r="J10" s="4"/>
      <c r="K10" s="6"/>
      <c r="L10" s="21"/>
      <c r="M10" s="302"/>
      <c r="N10" s="302"/>
      <c r="O10" s="307"/>
      <c r="P10" s="310"/>
    </row>
    <row r="11" spans="1:16" ht="87" customHeight="1" x14ac:dyDescent="0.25">
      <c r="A11" s="297"/>
      <c r="B11" s="300"/>
      <c r="C11" s="300"/>
      <c r="D11" s="7" t="s">
        <v>120</v>
      </c>
      <c r="E11" s="7"/>
      <c r="F11" s="8"/>
      <c r="G11" s="9"/>
      <c r="H11" s="10"/>
      <c r="I11" s="8"/>
      <c r="J11" s="10"/>
      <c r="K11" s="11"/>
      <c r="L11" s="16"/>
      <c r="M11" s="303"/>
      <c r="N11" s="305"/>
      <c r="O11" s="308"/>
      <c r="P11" s="311"/>
    </row>
    <row r="12" spans="1:16" ht="64.900000000000006" customHeight="1" x14ac:dyDescent="0.25">
      <c r="A12" s="297"/>
      <c r="B12" s="300"/>
      <c r="C12" s="300"/>
      <c r="D12" s="7" t="s">
        <v>121</v>
      </c>
      <c r="E12" s="7"/>
      <c r="F12" s="12"/>
      <c r="G12" s="12"/>
      <c r="H12" s="10"/>
      <c r="I12" s="13"/>
      <c r="J12" s="10"/>
      <c r="K12" s="11"/>
      <c r="L12" s="16"/>
      <c r="M12" s="303"/>
      <c r="N12" s="305"/>
      <c r="O12" s="308"/>
      <c r="P12" s="311"/>
    </row>
    <row r="13" spans="1:16" ht="93.6" customHeight="1" x14ac:dyDescent="0.25">
      <c r="A13" s="297"/>
      <c r="B13" s="300"/>
      <c r="C13" s="300"/>
      <c r="D13" s="7" t="s">
        <v>122</v>
      </c>
      <c r="E13" s="7"/>
      <c r="F13" s="12"/>
      <c r="G13" s="12"/>
      <c r="H13" s="10"/>
      <c r="I13" s="13"/>
      <c r="J13" s="10"/>
      <c r="K13" s="11"/>
      <c r="L13" s="16"/>
      <c r="M13" s="303"/>
      <c r="N13" s="305"/>
      <c r="O13" s="308"/>
      <c r="P13" s="311"/>
    </row>
    <row r="14" spans="1:16" ht="73.150000000000006" customHeight="1" x14ac:dyDescent="0.25">
      <c r="A14" s="297"/>
      <c r="B14" s="300"/>
      <c r="C14" s="300"/>
      <c r="D14" s="14" t="s">
        <v>123</v>
      </c>
      <c r="E14" s="14"/>
      <c r="F14" s="9"/>
      <c r="G14" s="9"/>
      <c r="H14" s="10"/>
      <c r="I14" s="8"/>
      <c r="J14" s="10"/>
      <c r="K14" s="11"/>
      <c r="L14" s="16"/>
      <c r="M14" s="303"/>
      <c r="N14" s="305"/>
      <c r="O14" s="308"/>
      <c r="P14" s="311"/>
    </row>
    <row r="15" spans="1:16" ht="51" customHeight="1" x14ac:dyDescent="0.25">
      <c r="A15" s="298"/>
      <c r="B15" s="301"/>
      <c r="C15" s="301"/>
      <c r="D15" s="14" t="s">
        <v>124</v>
      </c>
      <c r="E15" s="14"/>
      <c r="F15" s="9"/>
      <c r="G15" s="9"/>
      <c r="H15" s="10"/>
      <c r="I15" s="8"/>
      <c r="J15" s="10"/>
      <c r="K15" s="11"/>
      <c r="L15" s="17"/>
      <c r="M15" s="304"/>
      <c r="N15" s="306"/>
      <c r="O15" s="309"/>
      <c r="P15" s="312"/>
    </row>
    <row r="18" spans="2:2" ht="18.75" x14ac:dyDescent="0.3">
      <c r="B18" s="23" t="s">
        <v>141</v>
      </c>
    </row>
    <row r="19" spans="2:2" ht="18.75" x14ac:dyDescent="0.3">
      <c r="B19" s="23"/>
    </row>
    <row r="20" spans="2:2" ht="18.75" x14ac:dyDescent="0.3">
      <c r="B20" s="23" t="s">
        <v>140</v>
      </c>
    </row>
    <row r="21" spans="2:2" ht="18.75" x14ac:dyDescent="0.3">
      <c r="B21" s="23"/>
    </row>
    <row r="22" spans="2:2" ht="18.75" x14ac:dyDescent="0.3">
      <c r="B22" s="23"/>
    </row>
    <row r="23" spans="2:2" ht="18.75" x14ac:dyDescent="0.3">
      <c r="B23" s="23"/>
    </row>
    <row r="24" spans="2:2" ht="18.75" x14ac:dyDescent="0.3">
      <c r="B24" s="23"/>
    </row>
    <row r="25" spans="2:2" ht="18.75" x14ac:dyDescent="0.3">
      <c r="B25" s="23"/>
    </row>
    <row r="26" spans="2:2" ht="18.75" x14ac:dyDescent="0.3">
      <c r="B26" s="23"/>
    </row>
    <row r="27" spans="2:2" ht="18.75" x14ac:dyDescent="0.3">
      <c r="B27" s="23"/>
    </row>
    <row r="28" spans="2:2" ht="18.75" x14ac:dyDescent="0.3">
      <c r="B28" s="23"/>
    </row>
    <row r="29" spans="2:2" ht="18.75" x14ac:dyDescent="0.3">
      <c r="B29" s="23"/>
    </row>
    <row r="30" spans="2:2" ht="18.75" x14ac:dyDescent="0.3">
      <c r="B30" s="23"/>
    </row>
    <row r="31" spans="2:2" ht="18.75" x14ac:dyDescent="0.3">
      <c r="B31" s="23"/>
    </row>
    <row r="32" spans="2:2" ht="18.75" x14ac:dyDescent="0.3">
      <c r="B32" s="23"/>
    </row>
    <row r="33" spans="2:2" ht="18.75" x14ac:dyDescent="0.3">
      <c r="B33" s="23"/>
    </row>
    <row r="34" spans="2:2" ht="18.75" x14ac:dyDescent="0.3">
      <c r="B34" s="23"/>
    </row>
    <row r="35" spans="2:2" ht="18.75" x14ac:dyDescent="0.3">
      <c r="B35" s="23"/>
    </row>
    <row r="36" spans="2:2" ht="18.75" x14ac:dyDescent="0.3">
      <c r="B36" s="23"/>
    </row>
    <row r="37" spans="2:2" ht="18.75" x14ac:dyDescent="0.3">
      <c r="B37" s="23"/>
    </row>
    <row r="38" spans="2:2" ht="18.75" x14ac:dyDescent="0.3">
      <c r="B38" s="23"/>
    </row>
    <row r="39" spans="2:2" ht="18.75" x14ac:dyDescent="0.3">
      <c r="B39" s="23"/>
    </row>
    <row r="40" spans="2:2" ht="18.75" x14ac:dyDescent="0.3">
      <c r="B40" s="23"/>
    </row>
    <row r="41" spans="2:2" ht="18.75" x14ac:dyDescent="0.3">
      <c r="B41" s="23" t="s">
        <v>142</v>
      </c>
    </row>
    <row r="42" spans="2:2" ht="18.75" x14ac:dyDescent="0.3">
      <c r="B42" s="23" t="s">
        <v>143</v>
      </c>
    </row>
  </sheetData>
  <mergeCells count="18">
    <mergeCell ref="P7:P8"/>
    <mergeCell ref="A10:A15"/>
    <mergeCell ref="B10:B15"/>
    <mergeCell ref="C10:C15"/>
    <mergeCell ref="M10:M15"/>
    <mergeCell ref="N10:N15"/>
    <mergeCell ref="O10:O15"/>
    <mergeCell ref="P10:P15"/>
    <mergeCell ref="A5:O5"/>
    <mergeCell ref="A7:A8"/>
    <mergeCell ref="B7:B8"/>
    <mergeCell ref="C7:C8"/>
    <mergeCell ref="D7:D8"/>
    <mergeCell ref="E7:E8"/>
    <mergeCell ref="F7:K7"/>
    <mergeCell ref="L7:L8"/>
    <mergeCell ref="M7:N7"/>
    <mergeCell ref="O7:O8"/>
  </mergeCells>
  <phoneticPr fontId="0" type="noConversion"/>
  <pageMargins left="0.11811023622047245" right="0.11811023622047245" top="0.19685039370078741" bottom="0.19685039370078741" header="0.31496062992125984" footer="0.31496062992125984"/>
  <pageSetup paperSize="9" scale="4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СВОД</vt:lpstr>
      <vt:lpstr>МП 6</vt:lpstr>
      <vt:lpstr>СВОД!sub_55001</vt:lpstr>
      <vt:lpstr>СВОД!Заголовки_для_печати</vt:lpstr>
      <vt:lpstr>СВОД!Область_печати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2016-03-03T12:25:16Z</cp:lastPrinted>
  <dcterms:created xsi:type="dcterms:W3CDTF">2006-09-16T00:00:00Z</dcterms:created>
  <dcterms:modified xsi:type="dcterms:W3CDTF">2019-04-29T14:17:22Z</dcterms:modified>
</cp:coreProperties>
</file>