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48" windowWidth="14808" windowHeight="6576" tabRatio="562"/>
  </bookViews>
  <sheets>
    <sheet name="СВОД" sheetId="16" r:id="rId1"/>
    <sheet name="МП 6" sheetId="10" state="hidden" r:id="rId2"/>
  </sheets>
  <definedNames>
    <definedName name="sub_55001" localSheetId="0">СВОД!$K$131</definedName>
    <definedName name="_xlnm.Print_Titles" localSheetId="0">СВОД!$4:$6</definedName>
    <definedName name="_xlnm.Print_Area" localSheetId="0">СВОД!$A$1:$P$291</definedName>
  </definedNames>
  <calcPr calcId="144525"/>
</workbook>
</file>

<file path=xl/calcChain.xml><?xml version="1.0" encoding="utf-8"?>
<calcChain xmlns="http://schemas.openxmlformats.org/spreadsheetml/2006/main">
  <c r="N10" i="16" l="1"/>
  <c r="N11" i="16"/>
  <c r="N8" i="16"/>
  <c r="N9" i="16"/>
  <c r="N7" i="16"/>
  <c r="N200" i="16" l="1"/>
  <c r="N211" i="16" l="1"/>
  <c r="N210" i="16"/>
  <c r="N209" i="16"/>
  <c r="N208" i="16"/>
  <c r="N196" i="16"/>
  <c r="I269" i="16" l="1"/>
  <c r="I234" i="16"/>
  <c r="I235" i="16"/>
  <c r="I233" i="16"/>
  <c r="I257" i="16"/>
  <c r="I193" i="16" l="1"/>
  <c r="I15" i="16"/>
  <c r="N283" i="16" l="1"/>
  <c r="N284" i="16"/>
  <c r="N285" i="16"/>
  <c r="N286" i="16"/>
  <c r="N279" i="16"/>
  <c r="N280" i="16"/>
  <c r="N281" i="16"/>
  <c r="N282" i="16"/>
  <c r="N287" i="16"/>
  <c r="N288" i="16"/>
  <c r="N289" i="16"/>
  <c r="N273" i="16"/>
  <c r="N274" i="16"/>
  <c r="N275" i="16"/>
  <c r="N276" i="16"/>
  <c r="N277" i="16"/>
  <c r="N278" i="16"/>
  <c r="N290" i="16"/>
  <c r="N272" i="16"/>
  <c r="I271" i="16"/>
  <c r="N270" i="16"/>
  <c r="I270" i="16"/>
  <c r="N269" i="16"/>
  <c r="N268" i="16"/>
  <c r="N291" i="16" s="1"/>
  <c r="H268" i="16"/>
  <c r="G268" i="16"/>
  <c r="E268" i="16"/>
  <c r="J269" i="16" s="1"/>
  <c r="N265" i="16"/>
  <c r="N266" i="16"/>
  <c r="I265" i="16"/>
  <c r="N264" i="16"/>
  <c r="N263" i="16"/>
  <c r="N262" i="16"/>
  <c r="H262" i="16"/>
  <c r="G262" i="16"/>
  <c r="E262" i="16"/>
  <c r="I258" i="16"/>
  <c r="N243" i="16"/>
  <c r="N244" i="16"/>
  <c r="N245" i="16"/>
  <c r="N246" i="16"/>
  <c r="N247" i="16"/>
  <c r="N248" i="16"/>
  <c r="N249" i="16"/>
  <c r="N250" i="16"/>
  <c r="N251" i="16"/>
  <c r="N252" i="16"/>
  <c r="N237" i="16"/>
  <c r="N238" i="16"/>
  <c r="N239" i="16"/>
  <c r="N240" i="16"/>
  <c r="N241" i="16"/>
  <c r="N242" i="16"/>
  <c r="I259" i="16"/>
  <c r="N258" i="16"/>
  <c r="N257" i="16"/>
  <c r="N256" i="16"/>
  <c r="H256" i="16"/>
  <c r="G256" i="16"/>
  <c r="E256" i="16"/>
  <c r="N254" i="16"/>
  <c r="N253" i="16"/>
  <c r="N236" i="16"/>
  <c r="N235" i="16"/>
  <c r="N234" i="16"/>
  <c r="N233" i="16"/>
  <c r="N232" i="16"/>
  <c r="H232" i="16"/>
  <c r="G232" i="16"/>
  <c r="E232" i="16"/>
  <c r="N230" i="16"/>
  <c r="N229" i="16"/>
  <c r="N228" i="16"/>
  <c r="N227" i="16"/>
  <c r="N226" i="16"/>
  <c r="I226" i="16"/>
  <c r="N225" i="16"/>
  <c r="N224" i="16"/>
  <c r="N223" i="16"/>
  <c r="H223" i="16"/>
  <c r="G223" i="16"/>
  <c r="E223" i="16"/>
  <c r="N255" i="16" l="1"/>
  <c r="N261" i="16"/>
  <c r="N267" i="16"/>
  <c r="I268" i="16"/>
  <c r="J268" i="16" s="1"/>
  <c r="J226" i="16"/>
  <c r="J223" i="16"/>
  <c r="J270" i="16"/>
  <c r="J271" i="16"/>
  <c r="J265" i="16"/>
  <c r="J259" i="16"/>
  <c r="J257" i="16"/>
  <c r="J258" i="16"/>
  <c r="J233" i="16"/>
  <c r="J234" i="16"/>
  <c r="J235" i="16"/>
  <c r="I262" i="16"/>
  <c r="J262" i="16" s="1"/>
  <c r="I232" i="16"/>
  <c r="J232" i="16" s="1"/>
  <c r="O232" i="16" s="1"/>
  <c r="I256" i="16"/>
  <c r="J256" i="16" s="1"/>
  <c r="N231" i="16"/>
  <c r="I223" i="16"/>
  <c r="N168" i="16" l="1"/>
  <c r="I155" i="16" l="1"/>
  <c r="I149" i="16"/>
  <c r="N134" i="16"/>
  <c r="N135" i="16"/>
  <c r="N136" i="16"/>
  <c r="I126" i="16"/>
  <c r="J126" i="16" s="1"/>
  <c r="N12" i="16" l="1"/>
  <c r="H191" i="16"/>
  <c r="G191" i="16"/>
  <c r="N193" i="16"/>
  <c r="N192" i="16"/>
  <c r="H152" i="16"/>
  <c r="G152" i="16"/>
  <c r="N213" i="16" l="1"/>
  <c r="N69" i="16"/>
  <c r="H185" i="16" l="1"/>
  <c r="G185" i="16"/>
  <c r="N109" i="16"/>
  <c r="N36" i="16" l="1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3" i="16"/>
  <c r="N84" i="16"/>
  <c r="N85" i="16"/>
  <c r="N86" i="16"/>
  <c r="N87" i="16"/>
  <c r="N88" i="16"/>
  <c r="N89" i="16"/>
  <c r="N90" i="16"/>
  <c r="N35" i="16"/>
  <c r="N30" i="16"/>
  <c r="N31" i="16"/>
  <c r="N32" i="16"/>
  <c r="N33" i="16"/>
  <c r="N34" i="16"/>
  <c r="N23" i="16"/>
  <c r="N24" i="16"/>
  <c r="N25" i="16"/>
  <c r="N26" i="16"/>
  <c r="N27" i="16"/>
  <c r="N28" i="16"/>
  <c r="N162" i="16"/>
  <c r="N163" i="16"/>
  <c r="N164" i="16"/>
  <c r="N165" i="16"/>
  <c r="N166" i="16"/>
  <c r="N167" i="16"/>
  <c r="N169" i="16"/>
  <c r="N170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H124" i="16"/>
  <c r="G124" i="16"/>
  <c r="I105" i="16"/>
  <c r="H101" i="16"/>
  <c r="G101" i="16"/>
  <c r="H13" i="16"/>
  <c r="G13" i="16"/>
  <c r="H92" i="16"/>
  <c r="G92" i="16"/>
  <c r="N116" i="16"/>
  <c r="N111" i="16"/>
  <c r="N112" i="16"/>
  <c r="N113" i="16"/>
  <c r="N114" i="16"/>
  <c r="N115" i="16"/>
  <c r="H202" i="16"/>
  <c r="G202" i="16"/>
  <c r="H208" i="16"/>
  <c r="G208" i="16"/>
  <c r="H146" i="16"/>
  <c r="G146" i="16"/>
  <c r="E138" i="16"/>
  <c r="G138" i="16"/>
  <c r="H138" i="16"/>
  <c r="N138" i="16"/>
  <c r="N139" i="16"/>
  <c r="N140" i="16"/>
  <c r="I141" i="16"/>
  <c r="N141" i="16"/>
  <c r="N142" i="16"/>
  <c r="N143" i="16"/>
  <c r="N144" i="16"/>
  <c r="H118" i="16"/>
  <c r="G118" i="16"/>
  <c r="E118" i="16"/>
  <c r="N123" i="16" s="1"/>
  <c r="H131" i="16"/>
  <c r="I131" i="16" s="1"/>
  <c r="G131" i="16"/>
  <c r="H214" i="16"/>
  <c r="G214" i="16"/>
  <c r="N221" i="16"/>
  <c r="N220" i="16"/>
  <c r="N219" i="16"/>
  <c r="N218" i="16"/>
  <c r="N217" i="16"/>
  <c r="I217" i="16"/>
  <c r="N216" i="16"/>
  <c r="N215" i="16"/>
  <c r="N214" i="16"/>
  <c r="E214" i="16"/>
  <c r="I211" i="16"/>
  <c r="E208" i="16"/>
  <c r="I205" i="16"/>
  <c r="E202" i="16"/>
  <c r="N207" i="16" s="1"/>
  <c r="N198" i="16"/>
  <c r="N197" i="16"/>
  <c r="N194" i="16"/>
  <c r="I194" i="16"/>
  <c r="N191" i="16"/>
  <c r="I191" i="16"/>
  <c r="E191" i="16"/>
  <c r="J193" i="16" s="1"/>
  <c r="N188" i="16"/>
  <c r="I188" i="16"/>
  <c r="N186" i="16"/>
  <c r="N185" i="16"/>
  <c r="I185" i="16"/>
  <c r="E185" i="16"/>
  <c r="N161" i="16"/>
  <c r="N160" i="16"/>
  <c r="N159" i="16"/>
  <c r="N158" i="16"/>
  <c r="N157" i="16"/>
  <c r="N156" i="16"/>
  <c r="N155" i="16"/>
  <c r="N154" i="16"/>
  <c r="I154" i="16"/>
  <c r="N153" i="16"/>
  <c r="N152" i="16"/>
  <c r="I152" i="16"/>
  <c r="E152" i="16"/>
  <c r="J155" i="16" s="1"/>
  <c r="E146" i="16"/>
  <c r="I135" i="16"/>
  <c r="I134" i="16"/>
  <c r="N133" i="16"/>
  <c r="I133" i="16"/>
  <c r="N132" i="16"/>
  <c r="I132" i="16"/>
  <c r="E131" i="16"/>
  <c r="N131" i="16"/>
  <c r="I127" i="16"/>
  <c r="I125" i="16"/>
  <c r="E124" i="16"/>
  <c r="N129" i="16" s="1"/>
  <c r="I121" i="16"/>
  <c r="N110" i="16"/>
  <c r="N108" i="16"/>
  <c r="N107" i="16"/>
  <c r="N106" i="16"/>
  <c r="N105" i="16"/>
  <c r="N104" i="16"/>
  <c r="I104" i="16"/>
  <c r="N103" i="16"/>
  <c r="I103" i="16"/>
  <c r="N102" i="16"/>
  <c r="I102" i="16"/>
  <c r="N101" i="16"/>
  <c r="E101" i="16"/>
  <c r="N99" i="16"/>
  <c r="N98" i="16"/>
  <c r="N97" i="16"/>
  <c r="N96" i="16"/>
  <c r="N95" i="16"/>
  <c r="I95" i="16"/>
  <c r="N94" i="16"/>
  <c r="N93" i="16"/>
  <c r="E92" i="16"/>
  <c r="N92" i="16"/>
  <c r="N29" i="16"/>
  <c r="N22" i="16"/>
  <c r="N21" i="16"/>
  <c r="N20" i="16"/>
  <c r="N19" i="16"/>
  <c r="N18" i="16"/>
  <c r="N17" i="16"/>
  <c r="N16" i="16"/>
  <c r="I16" i="16"/>
  <c r="N15" i="16"/>
  <c r="N14" i="16"/>
  <c r="E13" i="16"/>
  <c r="J15" i="16" s="1"/>
  <c r="N13" i="16"/>
  <c r="E7" i="16"/>
  <c r="I7" i="16"/>
  <c r="I10" i="16"/>
  <c r="O268" i="16" l="1"/>
  <c r="O262" i="16"/>
  <c r="N190" i="16"/>
  <c r="O223" i="16"/>
  <c r="O256" i="16"/>
  <c r="I146" i="16"/>
  <c r="J146" i="16" s="1"/>
  <c r="N137" i="16"/>
  <c r="J149" i="16"/>
  <c r="N151" i="16"/>
  <c r="N184" i="16"/>
  <c r="N222" i="16"/>
  <c r="J185" i="16"/>
  <c r="I118" i="16"/>
  <c r="J118" i="16" s="1"/>
  <c r="O118" i="16" s="1"/>
  <c r="J205" i="16"/>
  <c r="J95" i="16"/>
  <c r="J135" i="16"/>
  <c r="N91" i="16"/>
  <c r="J188" i="16"/>
  <c r="J194" i="16"/>
  <c r="J131" i="16"/>
  <c r="J102" i="16"/>
  <c r="I101" i="16"/>
  <c r="J101" i="16" s="1"/>
  <c r="J16" i="16"/>
  <c r="J152" i="16"/>
  <c r="J154" i="16"/>
  <c r="I214" i="16"/>
  <c r="J214" i="16" s="1"/>
  <c r="I208" i="16"/>
  <c r="J208" i="16" s="1"/>
  <c r="O208" i="16" s="1"/>
  <c r="J103" i="16"/>
  <c r="J104" i="16"/>
  <c r="J125" i="16"/>
  <c r="I124" i="16"/>
  <c r="J124" i="16" s="1"/>
  <c r="O124" i="16" s="1"/>
  <c r="J105" i="16"/>
  <c r="I138" i="16"/>
  <c r="J138" i="16" s="1"/>
  <c r="I92" i="16"/>
  <c r="J92" i="16" s="1"/>
  <c r="J141" i="16"/>
  <c r="N100" i="16"/>
  <c r="J121" i="16"/>
  <c r="I202" i="16"/>
  <c r="J202" i="16" s="1"/>
  <c r="O202" i="16" s="1"/>
  <c r="J127" i="16"/>
  <c r="I13" i="16"/>
  <c r="J13" i="16" s="1"/>
  <c r="N145" i="16"/>
  <c r="O138" i="16" s="1"/>
  <c r="J133" i="16"/>
  <c r="J7" i="16"/>
  <c r="O7" i="16" s="1"/>
  <c r="J211" i="16"/>
  <c r="J10" i="16"/>
  <c r="N117" i="16"/>
  <c r="J191" i="16"/>
  <c r="J134" i="16"/>
  <c r="J132" i="16"/>
  <c r="J217" i="16"/>
  <c r="O146" i="16" l="1"/>
  <c r="O214" i="16"/>
  <c r="O185" i="16"/>
  <c r="N201" i="16"/>
  <c r="O191" i="16" s="1"/>
  <c r="O152" i="16"/>
  <c r="O101" i="16"/>
  <c r="O92" i="16"/>
  <c r="O13" i="16"/>
  <c r="O131" i="16"/>
</calcChain>
</file>

<file path=xl/sharedStrings.xml><?xml version="1.0" encoding="utf-8"?>
<sst xmlns="http://schemas.openxmlformats.org/spreadsheetml/2006/main" count="491" uniqueCount="354">
  <si>
    <t xml:space="preserve">Индекс производства продукции сельского хозяйства в хозяйствах всех категорий (в сопоставимых ценах), в % к предыдущему году </t>
  </si>
  <si>
    <t xml:space="preserve">Индекс производства продукции растениеводства    (в сопоставимых ценах), в % к предыдущему году </t>
  </si>
  <si>
    <t xml:space="preserve">Индекс производства продукции животноводства    (в сопоставимых ценах), в % к предыдущему году </t>
  </si>
  <si>
    <t xml:space="preserve">Индекс производства пищевых продуктов, включая напитки (в сопост.ценах), в % к предыдущему году </t>
  </si>
  <si>
    <t xml:space="preserve">Индекс физического объема инвестиций в основной капитал сельского хозяйства, в % к предыдущему году </t>
  </si>
  <si>
    <t xml:space="preserve">Рентабельность сельскохозяйственных организаций (с учетом субсидий), % </t>
  </si>
  <si>
    <t>Среднемесячная номинальная заработная плата  в сельском хозяйстве (по сельхозпредприятиям, не относящимся к субъектам малого предпринимательства),  руб.</t>
  </si>
  <si>
    <t>Индекс производительности труда к предыдущему году,%</t>
  </si>
  <si>
    <t>Количество высокопроизводительных рабочих мест</t>
  </si>
  <si>
    <t>Удельный вес затрат на приобретение энергоресурсов в структуре затрат на основное производство продукции сельского хозяйства,%</t>
  </si>
  <si>
    <t>Зерновые валовый сбор, тонн</t>
  </si>
  <si>
    <t>Сахарная свекла валовый сбор,  тонн</t>
  </si>
  <si>
    <t>Картофель валовый сбор,тонн</t>
  </si>
  <si>
    <t>Производство скота и птицы на убой в хозяйствах всех категорий   (в ж.в.),  тонн</t>
  </si>
  <si>
    <t>Производство сыров и сырных продуктов,  тонн</t>
  </si>
  <si>
    <t>Производство масла сливочного, тонн</t>
  </si>
  <si>
    <t>Поголовье крупного рогатого скота специализированных  мясных пород и помесного скота  полученного от скрещвания со специализированными мясными породами в сельскохозяйственных организациях, крестьянских (фермерских) хозяйствах, включая индивидуальных предпринимателей, голов</t>
  </si>
  <si>
    <t>Количество хозяйств начинающих   фермеров,осуществивших проекты создания и развития свих хозяйств с помощью гос поддержки, ед.</t>
  </si>
  <si>
    <t>Количество построенных или реконструированных семейных животноводческих ферм, ед.</t>
  </si>
  <si>
    <t xml:space="preserve">Площадь земельных участков, оформленных в соб-сть К(Ф)Х, га </t>
  </si>
  <si>
    <t>Рост применения биологических средств защиты растений и микробиологических удобрений в растениеводстве,% к 2012году</t>
  </si>
  <si>
    <t>Валовый сбор овощей открытого грунта в сельхозорганизациях, КФХ, тонн</t>
  </si>
  <si>
    <t>Производство молока в хозяйствах всех категорий, тонн</t>
  </si>
  <si>
    <t>Товарность молока сельскохозяйственных организациях, крестьянских (фермерских) хозяйствах, включая индивидуальных предпринимателей,%</t>
  </si>
  <si>
    <t>Количество скотомест на строящихся, модернизируемых и введенных в эксплуатацию животноводческих комплексах молочного направления (молочных фермах)</t>
  </si>
  <si>
    <t>Сохранность племенного маточного поголовья сельскохозяйственных животных к уровню предыдущего года,%</t>
  </si>
  <si>
    <t>Реализация племенного молодняка крупного рогатого скота молочных пород на 100 голов маток,гол</t>
  </si>
  <si>
    <t>Удельный вес племенных коров молочного направления в общем поголовье молочных коров,%</t>
  </si>
  <si>
    <t>уровень обеспечения сельскохозяйственных организаций квалифицированными специалистами, %</t>
  </si>
  <si>
    <t>количество специалистов, прошедших профессиональную подготовку, переподготовку и повышение квалификации по аграрным направлениям,%</t>
  </si>
  <si>
    <t>доля молодых специалистов, в общей численности квалифицированных специалистов сельскохозяйственных организаций,%</t>
  </si>
  <si>
    <t>Объем инвестиций в основной капитал, тыс.руб.</t>
  </si>
  <si>
    <t>Объем инвестиций в ос­новной капитал (за исключением бюджетных средств)в расчете на 1 чел., руб.</t>
  </si>
  <si>
    <t>Прибыль прибыльных организаций,тыс.руб</t>
  </si>
  <si>
    <t>Прибыль прибыльных организаций по виду деятельности "сельское хозяйство, охота и лесное хозяйство",тыс.руб.</t>
  </si>
  <si>
    <t>Производительность труда в обрабатывающих производствах, тыс.руб.</t>
  </si>
  <si>
    <t>Доля налоговых и неналоговых доходов местного бюджета в общем объеме собственных доходов, %</t>
  </si>
  <si>
    <t>Объем отгруженных товаров собственного производства, выполненных работ и услуг собственными силами (по крупным и средним предприятиям), тыс.руб.</t>
  </si>
  <si>
    <t>Среднемесячная заработная плата крупных и средних предприятий и некоммерческих организаций, руб.</t>
  </si>
  <si>
    <t>Производство зерна (в первоначально оприходованном весе), тонн</t>
  </si>
  <si>
    <t>Урожайность зерновых культур, ц/га</t>
  </si>
  <si>
    <t>Производство  сахарной свеклы,тонн</t>
  </si>
  <si>
    <t>Объем реализованной продукции растениеводства сельхозпредприятиями,тыс.руб.</t>
  </si>
  <si>
    <t>Производство скота и птицы в сельскохозяйственных организациях и крестьянских(фермерских) хозяйствах, тонн</t>
  </si>
  <si>
    <t>Производство молока в сельскохозяйственных организациях и крестьянских(фермерских) хозяйствах,тонн.</t>
  </si>
  <si>
    <t>Надой на одну корову, кг.</t>
  </si>
  <si>
    <t>Объем реализованной продукции животноводства сельхозпредприятиями, тыс. руб.</t>
  </si>
  <si>
    <t>Среднемесячная заработная плата, руб.</t>
  </si>
  <si>
    <t>Общая площадь жилых помещений, приходящаяся в среднем на одного жителя, кв.м.</t>
  </si>
  <si>
    <t>Ввод в действие жилых домов с учетом индивидуального строительства, кв. м.</t>
  </si>
  <si>
    <t>Удовлетворенность  населения качеством транспортного обслуживания, %</t>
  </si>
  <si>
    <t>Удовлетворенность  населения качеством автомобильных дорог, %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</si>
  <si>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долрог общего пользования местного значения,%</t>
  </si>
  <si>
    <t>Удовлетворенность населения организацией  теплоснабжения,%</t>
  </si>
  <si>
    <t>Удовлетворенность населения организацией  водоснабжения и водоотведения,%</t>
  </si>
  <si>
    <t>Удовлетворенность населения организацией  электроснабжения,%</t>
  </si>
  <si>
    <t>Удельный вес жилой площади многоквартирных домов, оборудованной водопроводом,%</t>
  </si>
  <si>
    <t>Удельный вес жилой площади многоквартирных домов, оборудованной водоотведением (канализацией),%</t>
  </si>
  <si>
    <t xml:space="preserve">Доля протяженности водопроводных сетей нуждающихся в замене, в общей протяженности водопроводных сетей,% </t>
  </si>
  <si>
    <t>Доля протяженности  канализационных сетей нуждающихся в замене, в общей протяженности  канализационных сетей,%</t>
  </si>
  <si>
    <t>Уровень собираемости платежей за жилищно-коммунальные услуги,%</t>
  </si>
  <si>
    <t>Количество воздушных линий , требующих ремонта,ед.</t>
  </si>
  <si>
    <t>Количество трансформаторных подстанций, требующих ремонта,ед.</t>
  </si>
  <si>
    <t>Число субъектов малого и среднего предпринимательства в расчете на 10 тыс. человек населения, ед.</t>
  </si>
  <si>
    <t>Количество дополнительно введенных субъектами малого и среднего бизнеса рабочих мест, ед.</t>
  </si>
  <si>
    <t>Темп роста оборота розничной торговли к соответствующему периоду прошлого года,%</t>
  </si>
  <si>
    <t>Объем оборота розничной торговли во всех  каналах реализации на душу населения, руб.</t>
  </si>
  <si>
    <t>Удельный вес улиц, обеспеченных  уличным  освещением,%</t>
  </si>
  <si>
    <t>Количество     устроенных детских игровых площадок,ед.</t>
  </si>
  <si>
    <t>Доля площади земельных участков, являющихся объектами налогообложения земельным налогом, в общей площади территории района,%</t>
  </si>
  <si>
    <t>Удовлетворенность населения  деятельностью органов местного самоуправления,%</t>
  </si>
  <si>
    <t>Количество услуг,  предоставляемых на базе МФЦ, ед.</t>
  </si>
  <si>
    <t>Уровень удовлетворенности граждан качеством предоставления муниципальных услуг,%</t>
  </si>
  <si>
    <t>Доля граждан, имеющих доступ к получению муниципальных услуг по принципу "одного окна" по месту пребывания, в том числе в многофункциональных центрах,%</t>
  </si>
  <si>
    <t>Доля граждан, использующих механизм получения муниципальных услуг в электронной форме,%</t>
  </si>
  <si>
    <t>Доля граждан, зарегистрированных в Единой системе идентификации и аутентификации (ЕСИА),%</t>
  </si>
  <si>
    <t>Объем оборота розничной торговли во всех  каналах реализации, тыс. руб.</t>
  </si>
  <si>
    <t>Ожидаемая продолжительность жизни при рождении, лет</t>
  </si>
  <si>
    <t>Смертность населения  трудоспособного  возраста на 100 тыс.насел., ед.</t>
  </si>
  <si>
    <t>Численность населения на начало года, чел.</t>
  </si>
  <si>
    <t>Численность родившихся,чел.</t>
  </si>
  <si>
    <t>Естественная убыль (прирост) населения, чел.</t>
  </si>
  <si>
    <t xml:space="preserve">Миграционная убыль(прирост), чел. </t>
  </si>
  <si>
    <t>Среднегодовая численность постоянного населения,чел.</t>
  </si>
  <si>
    <t>Доля детей в возрасте 1-7 лет,получающих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1-7 лет,%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</si>
  <si>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учреждений,%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</si>
  <si>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 дошкольных образовательных  учреждений,%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</si>
  <si>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учреждений,%</t>
  </si>
  <si>
    <t>Доля выпускников муниципальных общеобразовательных учреждений, не получивших аттестат о среднем(полном) образовании, в общей численности выпускников муниципальных общеобразовательных учреждений,%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</si>
  <si>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предметам,%</t>
  </si>
  <si>
    <t>Доля транспортных средств, используемых для организации школьных перевозок, оснащенных системами ГЛОНАСС и тахографами,%</t>
  </si>
  <si>
    <t>Среднемесячная заработная плата учителей муниципальных общеобразовательных учреждений, руб.</t>
  </si>
  <si>
    <t>Среднемесячная заработная плата  муниципальных общеобразовательных учреждений,руб.</t>
  </si>
  <si>
    <t xml:space="preserve">Среднемесячная заработная плата работников муниципальных дошкольных образовательных учреждений, руб. </t>
  </si>
  <si>
    <t>Доля  детей первой и второй групп здоровья в общей численности обучающихся в  муниципальных общеобразовательных учреждений,%</t>
  </si>
  <si>
    <t>Обеспеченность врачами на 10 тыс. населения, ед.</t>
  </si>
  <si>
    <t>Обеспеченность    средним медицинским персоналом на 10 тыс.населения, ед.</t>
  </si>
  <si>
    <t>Численность инвалидов, трудоустроенных на оборудованные (оснащенные) для них рабочие места, человек</t>
  </si>
  <si>
    <t>Фонд оплаты труда, тыс. руб.</t>
  </si>
  <si>
    <t>Уровень регистрируемой  безработицы (на конец года), %</t>
  </si>
  <si>
    <t>Количество созданных рабочих мест,ед.</t>
  </si>
  <si>
    <t>Количество прибывших и поставленных на учет участников целевой Программы Республики Мордовия "Оказание содействия добровольному переселению в Республику Мордовия соотечественников, проживающих за рубежом, на 2013-2015 годы" и членов их семей, чел.</t>
  </si>
  <si>
    <t>Доля молодежи, участвующей в мероприятиях гражданско-патриотической направленности, в общем количестве молодежи муниципального образования, чел.</t>
  </si>
  <si>
    <t>Число обучающихся в государственных учреждениях культуры дополнительного образования детей, реализующих программы художественного и музейного образования, чел.</t>
  </si>
  <si>
    <t>Среднемесячная заработная плата работников муниципальных учреждений культуры и искусства, руб.</t>
  </si>
  <si>
    <t>Доля  населения, систематически    занимающегося физкультурой и спортом,%</t>
  </si>
  <si>
    <t>Количество    организованных мест массового отдыха населения, ед.</t>
  </si>
  <si>
    <t>Количество  гидротехнических сооружений с неудовлетворительным и опасным уровнем безопасности, приведенных в безопасное состояние за отчетный год, ед.</t>
  </si>
  <si>
    <t>Уровень удовлетворенности населения качеством предоставления государственных и муниципальных услуг,  не менее %</t>
  </si>
  <si>
    <t>Отношение объема муниципального долга Ичалковского муниципального района (без учета бюджетных кредитов) к доходам Ичалковского муниципального района  без учета объема безвозмездных поступлений,  не выше%</t>
  </si>
  <si>
    <t>Уровень просроченной кредиторской задолженности районного  бюджета Ичалковского муниципального района , не более %</t>
  </si>
  <si>
    <t xml:space="preserve">Отношение объема проверенных средств к фактически произведенным
расходам консолидированного бюджета Ичалковского муниципального района  в отчетном году, не менее %
</t>
  </si>
  <si>
    <t>Отклонение исполнения районного бюджета Ичалковского муниципального района по доходам к утвержденному уровню, не более %</t>
  </si>
  <si>
    <t>Отклонение исполнения районного бюджета Ичалковского муниципального района по расходам к утвержденному уровню,  не более %</t>
  </si>
  <si>
    <t>1,86</t>
  </si>
  <si>
    <t>11,1</t>
  </si>
  <si>
    <t>85,8</t>
  </si>
  <si>
    <t>28,7</t>
  </si>
  <si>
    <t>83,5</t>
  </si>
  <si>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</si>
  <si>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</si>
  <si>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</si>
  <si>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</si>
  <si>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</si>
  <si>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</si>
  <si>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</si>
  <si>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</si>
  <si>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</si>
  <si>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</si>
  <si>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</si>
  <si>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</si>
  <si>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</si>
  <si>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</si>
  <si>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</si>
  <si>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</si>
  <si>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</si>
  <si>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</si>
  <si>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</si>
  <si>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</si>
  <si>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</si>
  <si>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</si>
  <si>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</si>
  <si>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</si>
  <si>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</si>
  <si>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</si>
  <si>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</si>
  <si>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</si>
  <si>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</si>
  <si>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</si>
  <si>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</si>
  <si>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</si>
  <si>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</si>
  <si>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</si>
  <si>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</si>
  <si>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</si>
  <si>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</si>
  <si>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</si>
  <si>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</si>
  <si>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</si>
  <si>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</si>
  <si>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</si>
  <si>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</si>
  <si>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</si>
  <si>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</si>
  <si>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</si>
  <si>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</si>
  <si>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</si>
  <si>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</si>
  <si>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</si>
  <si>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</si>
  <si>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</si>
  <si>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</si>
  <si>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</si>
  <si>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</si>
  <si>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</si>
  <si>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-</t>
  </si>
  <si>
    <t>Муниципальная программа комплексного социально– экономического развития Ичалковского муниципального района Республики Мордовия на 2015-2019 гг.</t>
  </si>
  <si>
    <t>Муниципальная программа «Профилактика правонарушений на территории Ичалковского муниципального района Республики Мордовия на 2013-2017 годы»</t>
  </si>
  <si>
    <t>Муниципальная целевая программа «Устойчивое развитие сельских территорий Ичалковского муниципального района Республики Мордовия на 2014-2017 годы и на период до 2020 года»</t>
  </si>
  <si>
    <t>Муниципальная  программа «Доступная среда»  Ичалковского муниципального района Республики Мордовия на 2015-2019 годы</t>
  </si>
  <si>
    <t xml:space="preserve">Муниципальная  программа «Развитие автомобильных дорог местного значения и улично-дорожной сети на территории  Ичалковского муниципального района Республики Мордовия  на 2015-2019 годы»  </t>
  </si>
  <si>
    <t>Муниципальная  программа  Ичалковского муниципального района «Жилище» на 2015-2019 годы</t>
  </si>
  <si>
    <t>Муниципальная программа «Развитие и поддержка субъектов малого и среднего предпринимательства в Ичалковском муниципальном районе на 2015-2017 годы»</t>
  </si>
  <si>
    <t>Муниципальная программа «Гармонизация межнациональных и межконфессиональных отношений в Ичалковском муниципальном районе Республики Мордовия на 2014-2020 годы»</t>
  </si>
  <si>
    <t xml:space="preserve">Муниципальная программа развития сельского хозяйства и регулирования рынков сельскохозяйственной продукции, сырья и продовольствия на 2013-2020 годы по Ичалковскому муниципальному району Республики Мордовия </t>
  </si>
  <si>
    <t>Муниципальная  программа повышения эффективности управления муниципальными финансами в Ичалковском муниципальном районе Республики Мордовия  на 2015-2018 годы</t>
  </si>
  <si>
    <t>Муниципальная программа "Профилактика терроризма и экстремизма на территории Ичалковского муниципального района на 2015-2018 годы"</t>
  </si>
  <si>
    <t>Муниципальная программа "Пожарная безопасность в Ичалковском муниципальном районе на 2015-2017 годы"</t>
  </si>
  <si>
    <t>Муниципальная программа "Развитие муииципальной службы в Ичалковском муниципальном районе на 2015-2018 годы"</t>
  </si>
  <si>
    <t>Участие в софинансировании дополнительного профессионального образования (профессиональной переподготовки и повышения квалификации) муниципальных служащих                                      Участие в софинансировании проведения обучающих семинаров, тренингов и других форм кратковсрочного профессионального обучения муниципальных служащих</t>
  </si>
  <si>
    <t>Количество муниципальных служащих, направленных на профессиональную переподготовку и повышение квалификации (не менее), чел.</t>
  </si>
  <si>
    <t>Количество муниципальных служащих, принявших участие в семинарах, тренингах и других формах краткосрочного профессионального обучения (не менее),чел.</t>
  </si>
  <si>
    <t>Доля вакантных должностей муниципальной службы, замещаемых на конкурсной основе (не менее),%</t>
  </si>
  <si>
    <t>Доля муниципальных служащих в возрасте до 30 лет, имеющих стаж муниципальной службы более трех лет (не менее),%</t>
  </si>
  <si>
    <t>Доля вакантных должностей муниципальной службы, замещаемых на основе назначения из кадрового резерва на муниципальной службе (не менее),%</t>
  </si>
  <si>
    <t>Динамика (снижение) нарушений на муниципальной службе, в том числе коррупционной направленности,%</t>
  </si>
  <si>
    <t>Доля граждан, которые удовлетворены деятельностью органов местного самоуправления (не менее),%</t>
  </si>
  <si>
    <t>Доля граждан, которые удовлетворены качеством муниципальных услуг (не менее),%</t>
  </si>
  <si>
    <t>Количество введенных объектов коммунальной инфраструктуры, ед.</t>
  </si>
  <si>
    <t>Увеличение мощности объектов водоснабжения, км</t>
  </si>
  <si>
    <t>Количество семей получивших субсидии на жилье, ед.</t>
  </si>
  <si>
    <t>Количество субъектов ма-лого и среднего предпри-нимательства, ед. в том числе:</t>
  </si>
  <si>
    <t>Малые предприятия, ед.</t>
  </si>
  <si>
    <t>Микропредприятия,ед.</t>
  </si>
  <si>
    <t>Средние предприятия,ед.</t>
  </si>
  <si>
    <t>Индивидуальные предпри-ниматели   и крестьянские (фермерские) хозяйства,ед.</t>
  </si>
  <si>
    <t>Число субъектов малого и среднего предпринима-тельства,ед. на 10 тыс. человек населения</t>
  </si>
  <si>
    <t xml:space="preserve">Организация и проведение конкурсов,  проектов по сохранению национальных традиций и религиозных обычаев </t>
  </si>
  <si>
    <t xml:space="preserve">Предоставление субсидии добровольной пожарной команде с. Береговые Сыреси на возмещение части затрат </t>
  </si>
  <si>
    <t>Установка видеонаблюдения в местах массового скопления людей</t>
  </si>
  <si>
    <t xml:space="preserve">"Эффективное использование бюджетного потенциала"
совершенствование бюджетного процесса, формирование районного 
бюджета Ичалковского муниципального района на очередной финансовый год и на плановый период
</t>
  </si>
  <si>
    <t xml:space="preserve">Доля бюджетных расходов районного бюджета Ичалковского муниципального района, формируемых в рамках муниципальных программ,
в общем объеме расходов районного бюджета Ичалковского муниципального района  в отчетном финансовом году, %
</t>
  </si>
  <si>
    <t>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района, тыс. руб.</t>
  </si>
  <si>
    <t>Собираемость налогов и сборов, %</t>
  </si>
  <si>
    <t>Просроченная задолженность по муниципальным долговым обязательствам Ичалковского муниципального района , тыс. руб.</t>
  </si>
  <si>
    <t>Численность сельского населения, тыс. чел.</t>
  </si>
  <si>
    <t>Численность сельского населения в трудоспособном возрасте, тыс. чел.</t>
  </si>
  <si>
    <t>Коэффициент рождаемости сельского населения (число родившихся на 100 сельских жителей)</t>
  </si>
  <si>
    <t>Коэффициент смертности сельского населения (число умерших на 100 сельских жителей)</t>
  </si>
  <si>
    <t>Количество сельских семей, признанных нуждающимися в улучшении жилищных условий  (на конец года) – всего, ед.</t>
  </si>
  <si>
    <t>в том числе молодых семей и молодых специалистов, ед.</t>
  </si>
  <si>
    <t>Численность учащихся в первую смену в  сельских общеобразовательных учреждениях, чел.</t>
  </si>
  <si>
    <t>Численность учащихся в сельских общеобразовательных учреждениях, чел.</t>
  </si>
  <si>
    <t>Наличие ФАПов в сельских поселениях,ед.</t>
  </si>
  <si>
    <t>Ввод в действие ФАПов в сельских поселениях,ед.</t>
  </si>
  <si>
    <t>Уровень газификации жилищного фонда сельских поселений Муниципального района, %</t>
  </si>
  <si>
    <t>Количество созданных рабочих мест, ед.</t>
  </si>
  <si>
    <t>Доля рабочих мест сотрудников органов местного самоуправления района, включенных в систему электронного документооборота, %</t>
  </si>
  <si>
    <t>Экономия электрической энергии в натуральном выражении, тыс. кВтч</t>
  </si>
  <si>
    <t>Экономия электрической энергии в стоимостном выражении, тыс. руб.</t>
  </si>
  <si>
    <t>Экономия тепловой энергии в натуральном выражении, Гкал</t>
  </si>
  <si>
    <t>Экономия тепловой энергии в стоимостном выражении, тыс. руб.</t>
  </si>
  <si>
    <t>Экономия воды в натуральном выражении, тыс.м3</t>
  </si>
  <si>
    <t>Экономия воды в стоимостном выражении, тыс. руб.</t>
  </si>
  <si>
    <t>Экономия природного газа в натуральном выражении, тыс. м3</t>
  </si>
  <si>
    <t>Экономия природного газа в стоимостном выражении, тыс. руб.</t>
  </si>
  <si>
    <t>Эффективная</t>
  </si>
  <si>
    <t>Неэффективная</t>
  </si>
  <si>
    <t>Высокоэффективная</t>
  </si>
  <si>
    <t>в том числе для молодых семей и молодых специалистов, тыс. м2</t>
  </si>
  <si>
    <t>Ввод (приобретение) жилья для граждан, проживающих в сельских поселениях - всего, тыс. м2</t>
  </si>
  <si>
    <t>Количество сельских семей, улучшивших жилищные условия - всего, ед.</t>
  </si>
  <si>
    <t>Количество зарегистрированных пожаров,ед.</t>
  </si>
  <si>
    <t>Количество погибших людей, чел.</t>
  </si>
  <si>
    <t>Количество населения, получившего травмы, чел.</t>
  </si>
  <si>
    <t>Экономический ущерб, млн. руб.</t>
  </si>
  <si>
    <t>14= общая степень  достижения цели*9столбец/100%</t>
  </si>
  <si>
    <t>Сводный годовой отчет об эффективности реализации  муниципальных программ  Ичалковского муниципального района за 2016 год</t>
  </si>
  <si>
    <t>Информация по выполнению основных мероприятий за 2016 год</t>
  </si>
  <si>
    <t>Число основных мероприятий, запланированных к реализации в 2016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</si>
  <si>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2016 г., тыс. рублей</t>
  </si>
  <si>
    <t>Фактически освоенный объем финансирования программы за 2016 г., тыс. рублей</t>
  </si>
  <si>
    <t>Целевое значение на 2016 г.</t>
  </si>
  <si>
    <t>Фактическое значение за 2016 г.</t>
  </si>
  <si>
    <t>Количество зарегистрированных преступлений, ед.</t>
  </si>
  <si>
    <t>Количество тяжких и особо тяжких преступлений, ед.</t>
  </si>
  <si>
    <t>Количество преступлений, совершенных на улицах и в общественных местах, ед.</t>
  </si>
  <si>
    <t>Количество преступлений, совершенных несовершеннолетними, ед.</t>
  </si>
  <si>
    <t>Количество преступлений, совершенных ранее судимыми лицами, ед.</t>
  </si>
  <si>
    <t>Увеличение мощности объектов газоснабжения, км</t>
  </si>
  <si>
    <t>Увеличение мощности объектов электроснабжения, км</t>
  </si>
  <si>
    <t>Увеличение мощности объектов автомобильных дорог, км</t>
  </si>
  <si>
    <t>Объем производства валовой продукции сельского хозяйства в хозяйствах всех категорий в 2016 году составил 2813,3 млн.рублей, индекс производства – 108,7% к уровню 2015 г., в том числе в растениеводстве – 108,8%, животноводстве – 108,7 %. Производство зерна в 2016 году составило 75,1тыс. тонн (в  весе после доработки), прирост к уровню 2015 г. на 11,4%, или на 7,7 тыс. тонн. Целевой индикатор на 2016 г. – 94351 тонн, выполнение составило 80 процентов. Мероприятие не выполнено в связи с тем, что на недобор урожая значительное влияние оказал недостаток осадков в мае 2016 года, который характеризовался неустойчивым, в целом повышенным температурным режимом. . Валовой сбор сахарной свеклы в 2016 году составил 275,1 тыс. тонн и превысил целевой индикатор Муниципальной программы (186 тыс. тонн) в 1,5 раза. В 2016 году производство скота и птицы на убой в живом весе во всех категориях хозяйств Ичалковского муниципального района  составило 7444 тонн, что на 13,2%, или на 867  тонн больше уровня 2015 г. В сельскохозяйственных организациях произведено мяса на 18,4% больше уровня 2015 года, а в хозяйствах населения уменьшилось на 10 процентов. Количество граждан, ведущих личное подсобное хозяйство, перешедших на альтернативные свиноводству виды животноводства – 51 человек. В 2016 г.  2 начинающих фермера создали собственные хозяйства.  По программе ""Развитие семейных животноводческих ферм на базе крестьянских (фермерских) хозяйств"" была построена молочная ферма на 50 коров в с.Дубровское. Производство молока за 2016 год составило 37,5 тыс. тонн, в том числе в общественном секторе – 32,1 тыс. тонн, рост – на 9,5%. Товарность молока в сельскохозяйственных организациях, крестьянских (фермерских) хозяйствах, включая индивидуальных предпринимателей, при плановом показателе на 2016 год 90,5 процентов, составила 93,7 процента.Количество скотомест на строящихся, модернизируемых и введенных в эксплуатацию животноводческих комплексах молочного направления (молочных фермах).  В 2016 году введено 50 скотомест в животноводческих комплексах молочного направления. - сохранность племенного маточного поголовья сельскохозяйственных животных к уровню предыдущего года составила 102,8 %; - реализация племенного молодняка крс молочных пород на 100 голов маток составила 10 голов; - удельный вес племенных коров молочного направления составил 48,9% в общем поголовье молочных коров при плановом показателе 35.  Уровень обеспечения сельскохозяйственных организаций квалифицированными специалистами составил 85,8 % при плановом показателе 80. Количество специалистов, прошедших профессиональную подготовку, переподготовку - 23 человека. Доля молодых специалистов в общей численности квалифицированных специалистов превысила плановую в 4,5 раза и составила 7,2%.</t>
  </si>
  <si>
    <t>Количество граждан, ведущих личное подсобное хозяйство, перешедших на альтернативные свиноводству виды животноводства, чел.</t>
  </si>
  <si>
    <t>Доля рабочих мест сотрудников органов местного самоуправления района, подключенных к региональному фрагменту единой информационной системы мониторинга социально-экономического развития субъектов Российской Федерации (Республика Мордовия), %</t>
  </si>
  <si>
    <t>Доля населения, удовлетворенного доступностью, качеством и сроками предоставления муниципальных электронных услуг, % населения 16 лет и старше, использующего сеть Интернет для взаимодействия с органами управления</t>
  </si>
  <si>
    <t>Доля сотрудников органов местного самоуправления района, использующих технологии электронной цифровой подписи,%</t>
  </si>
  <si>
    <t>Муниципальная программа "Развитие физической культуры в Ичалковском муниципальном районе на 2016-2020 годы"</t>
  </si>
  <si>
    <t xml:space="preserve">% численности занимающейся в секциях и группах по видам спорта, клубах и группах физкультурно-оздоровительной направленности к общей численности населения Ичалковского муниципального района </t>
  </si>
  <si>
    <t>Количество спортивно-массовых мероприятий и туристских мероприятий, ед.</t>
  </si>
  <si>
    <t>Количество участников спортивно-массовых и туристских мероприятий, чел.</t>
  </si>
  <si>
    <t>Количество  ДЮСШ, ед.</t>
  </si>
  <si>
    <t>Количество занимающихся в ДЮСШ,   чел.</t>
  </si>
  <si>
    <t xml:space="preserve">Количество штатных физкультурных работников, чел., - всего
</t>
  </si>
  <si>
    <t xml:space="preserve">в том числе 
доля имеющих профильное образование, %
</t>
  </si>
  <si>
    <t>Количество основных спортивных сооружений и баз, ед.</t>
  </si>
  <si>
    <t>Муниципальная программа "Развитие культуры и туризма в Ичалковском муниципальном районе на 2016-2019 годы"</t>
  </si>
  <si>
    <t>Количество мероприятий, проводимых учреждениями культурно-досугового типа, ед.</t>
  </si>
  <si>
    <t>Количество фестивалей и конкурсов народного творчества, проводимых в районе, ед.</t>
  </si>
  <si>
    <t>Доля специалистов муниципальных учреждений культуры, прошедших профессиональную переподготовку или повышение квалификации, от общего числа работников культуры района, %</t>
  </si>
  <si>
    <t>Количество участия в конкурсах и фестивалях регионального и межрегионального  значения, ед.</t>
  </si>
  <si>
    <t>Увеличение численности участников культурно-досуговых мероприятий,%</t>
  </si>
  <si>
    <t>Удельный вес населения, участвующего в платных культурно-досуговых мероприятиях, проводимых учреждениями культуры,%</t>
  </si>
  <si>
    <t>Уровень удовлетворенности населения качеством предоставления муниципальных услуг в сфере культуры, от общего числа опрошенных,%</t>
  </si>
  <si>
    <t>Доля представленных (во всех формах) зрителю музейных предметов в общем количестве музейных предметов основного фонда,%</t>
  </si>
  <si>
    <t>Число посетителей музея, чел.</t>
  </si>
  <si>
    <t>Количество экскурсий, ед.</t>
  </si>
  <si>
    <t>Реставрация и пополнение музейного фонда, ед.</t>
  </si>
  <si>
    <t>Количество реализуемых образовательных программ ДШИ, ед.</t>
  </si>
  <si>
    <t>Доля учащихся ДШИ, участвующих  в творческих мероприятиях (доля участников от общего числа обучающихся детей), %</t>
  </si>
  <si>
    <t>Доля преподавателей, прошедших повышение квалификации, от общего числа педагогов ДШИ, %</t>
  </si>
  <si>
    <t>Количество книговыдач в Детской библиотеке им. И. П. Кривошеева, шт.</t>
  </si>
  <si>
    <t>Количество проведённых мероприятий в Детской библиотеке им. И. П. Кривошеева, ед.</t>
  </si>
  <si>
    <t>Количество книговыдач в Центральной районной  библиотеке, шт.</t>
  </si>
  <si>
    <t>Количество участников мероприятий в Детской библиотеке им. И. П. Кривошеева, чел.</t>
  </si>
  <si>
    <t>Количество проведённых мероприятий в Центральной районной  библиотеке,ед.</t>
  </si>
  <si>
    <t>Количество участников мероприятий в Центральной районной  библиотеке, чел.</t>
  </si>
  <si>
    <t>Количество библиографических записей,ед.</t>
  </si>
  <si>
    <t>Количество вновь сформированных и апробированных туристических маршрутов, ед.</t>
  </si>
  <si>
    <t>Число публикаций о туризме в Ичалковском муниципальном районе на официальных Интернет-портале и в средствах массовой информации, ед.</t>
  </si>
  <si>
    <t>Муниципальная программа "Переселение граждан из аварийного жилищного фонда в  Ичалковском муниципальном районе на 2016-2019 годы"</t>
  </si>
  <si>
    <t>Раселенная площадь,кв.м.</t>
  </si>
  <si>
    <t>Количество раселенных помещений, ед.</t>
  </si>
  <si>
    <t>Количество переселенных жителей, чел.</t>
  </si>
  <si>
    <t>Муниципальная программа "Реализация молодежной политики и патриотическое воспитание  в  Ичалковском муниципальном районе на 2016-2019 годы"</t>
  </si>
  <si>
    <t>Количество молодых людей, охваченных воспитательными, культурно - досуговыми и спортивными мероприятиями по отношению к общему количеству граждан в Ичалковском муниципальном районе в возрасте до 30 лет,%</t>
  </si>
  <si>
    <t>Количество вовлеченных молодых людей в предпринимательскую деятельность, субъектов малого предпринимательства, созданных молодыми людьми, %</t>
  </si>
  <si>
    <t>Количество молодых семей,  вовлеченных в реализацию молодежной политики района,%</t>
  </si>
  <si>
    <t>Количество патриотических клубов, организаций и объединений, центров, в том числе детских и молодежных,%</t>
  </si>
  <si>
    <t>Рост числа инициативной и творческой молодежи,%</t>
  </si>
  <si>
    <t>Муниципальная программа "Развитие образования в Ичалковском муниципальном районе Республики Мордовия на 2016-2020 годы"</t>
  </si>
  <si>
    <t>Доля выпускников 9-х классов, подтвердивших годовые отметки на государственной (итоговой) аттестации по математике и русскому языку,%</t>
  </si>
  <si>
    <t>Удельный вес лиц, сдавших единый государственный экзамен от числа выпускников участвовавших в нем,%</t>
  </si>
  <si>
    <t>Доля учащихся, не получивших аттестаты о среднем (полном) общем образовании,%</t>
  </si>
  <si>
    <t>Доля учащихся, реализующих индивидуальные учебные планы в 10-11 классах,%</t>
  </si>
  <si>
    <t>Удельный вес количества обучающихся, охваченных разного вида занятостью и отдыхом в оздоровительных лагерях в каникулярное время,%</t>
  </si>
  <si>
    <t>Доля учащихся, занятых дополнительным образованием,%</t>
  </si>
  <si>
    <t>Доля обучающихся, систематически занимающихся физической культурой и спортом в общей численности обучающихся,%</t>
  </si>
  <si>
    <t>Количество учащихся, принявших участие в республиканском этапе предметных олимпиад, чел.</t>
  </si>
  <si>
    <t>Доля учащихся, участвующих в республиканских, региональных спортивно-массовых мероприятиях,%</t>
  </si>
  <si>
    <t>Количество педагогических и управленческих кадров общеобразовательных учреждений, прошедших повышение квалификации для работы в соответствии с федеральными государственными образовательными стандартами, чел.</t>
  </si>
  <si>
    <t>Количество учащихся, участвующих в Всероссийских конкурсах и олимпиадах,чел.</t>
  </si>
  <si>
    <t>Удельный вес участников профессиональных конкурсов педагогов от общего числа педагогических работников, %</t>
  </si>
  <si>
    <t>Доля молодых педагогов от общего числа педагогических работников(до 35 лет), чел.</t>
  </si>
  <si>
    <t>Количество детей-инвалидов, получающих общее образование на дому с использованием дистанционных образовательных технологий, от общей численности детей-инвалидов, которым это показано, чел.</t>
  </si>
  <si>
    <t>Доля детей старшего дошкольного возраста от 5 до 7-ми лет, осваивающих программы дошкольного образования, от общей численности детей данного возраста,%</t>
  </si>
  <si>
    <t>Доля обучающихся, которым созданы современные условия для занятий физкультурой, в том числе обеспечена возможность пользоваться современно оборудованными спортзалами и спортплощадками, %</t>
  </si>
  <si>
    <t>Удельный вес учащихся, которым предоставлена возможность пользоваться современными столовыми, в том числе получать качественное горячее питание,%</t>
  </si>
  <si>
    <t>Доля учреждений имеющих доступ к сети Интернет, %</t>
  </si>
  <si>
    <t>Удельный вес количества педагогических кадров, прошедших повышение квалификации в сфере ИКТ за последние три года,%</t>
  </si>
  <si>
    <t>Среднее количество учащихся на один персональный компьютер в образовательных учреждениях,%</t>
  </si>
  <si>
    <t>Доля детей, охваченных образовательными программами дополнительного образования детей в организациях спортивной направленности, в общей численности детей и молодежи в возрасте 5-18 лет,%</t>
  </si>
  <si>
    <t>Доля детей, ставших победителями и призерами республиканских, всероссийских, международных мероприятий (от общего контингента обучающихся),%</t>
  </si>
  <si>
    <t>Улучшение материально-технической базы  учреждений дополнительного образования,%</t>
  </si>
  <si>
    <t>Создание и развитие сети МФЦ предоставления государственных и муниципальных услуг. Софинансирование работ по межеванию земельного участка под объектом "Строительство автомобильной дороги по ул. Октябрьская и ул. Кооперативная в с. Ичалки", под объектом "Строительство автомобильной дороги по ул. Красная Звезда и ул. Революционная в с. Ичалки, за счет средств районного бюджета".Оплата договоров по поверке достоверности определения сметной стоимости по объекту «Строительство газопроводных сетей низкого давления по ул. Терешковой в с. Кемля  Ичалковского муниципального района Республики Мордовия (2-я очередь строительства)»</t>
  </si>
  <si>
    <t xml:space="preserve">Замена ламп накаливания на энергосберегающие лампы                                                                  </t>
  </si>
  <si>
    <t>Строительство (приобретение) жилья для граждан, проживающих в сельских поселениях Муниципального района                              Строительство (приобретение) жилья  в сельских поселениях Муниципального района для молодых семей и молодых специалистов. Софинансирование работ по строительству объектов «Водоснабжение ул. Лесная, ул. Сосновая, ул. Заводская, пер. Школьный в п. Смольный Ичалковского муниципального района Республики Мордовия», «Строительство водопровода по ул. Первомайская в с. Ичалки Ичалковского муниципального района Республики Мордовия (2-я очередь строительства)».Оплата услуг, связанных с проектированием инженерных систем по  ул.Терешковой с. Кемля.Изготовление, государственная экспертиза проектно-сметной документации и результаты инженерных изысканий по  объекту «Газификация с. Апухтино Ичалковского муниципального района. Проектные работы, топографию и геологические изыскания по объекту «Водоснабжение ул. Ленинская, Тельмана, Комсомольская в с. Лада Ичалковского муниципального района. Строительство объекта "Коллектор очистных сооружений ул. Тимирязева в с. Кемля Ичалковского муниципального района". Государственная экспертиза проектной документации,  результаты инженерных изысканий и проверка достоверности определения сметной стоимости  объекта  капитального строительства по  объекту капитального строительства «Газопровод низкого давления по ул. Кривошеева с. Ичалки Ичалковского муниципального района». Прокладка  инженерных коммуникаций к двухквартирным домам, построенных для граждан переселенных из аварийного жилищного фонда по ул. Тополей, ул. Новая, ул. Школьная в п. Смольный. Строительство объекта «Подземный газопровод низкого давления по ул. Новоселов в с. Кемля Ичалковского муниципального района РМ».</t>
  </si>
  <si>
    <t xml:space="preserve">Адаптация административных зданий, учреждений культуры и образованияс целью доступности для инвалидов (установка пандусов, поручней, средств ориентации для инвалидов по зрению и слуху)                                         </t>
  </si>
  <si>
    <t>Капитальный ремонт, ремонт и содержание автомобильных дорог общего пользования местного значения и искусственных сооружений на них. Проект планировки территорий, изготовление ПСД на объект: «Строительство  автомобильной дороги по ул. Красная Звезда и ул. Революционная в с. Ичалки Ичалковского муниципального района Республики Мордовия».Строительство  автомобильной дороги по ул. Красная Звезда и ул. Революционная в с. Ичалки Ичалковского муниципального района Республики Мордовия. Ремонт автомобильной дороги по пер. 1 Советский и пер. 2 Советский с Кемля Ичалковского муниципального района РМ. Проектные работы объекта « Ремонт автомобильной дороги ул. Юбилейная, ул. Комарова, 1-й Ленинский в с. Кемля Ичалковского муниципального района РМ. Ремонт автомобильных  дорог по пер. Больничный, ул. Ленинская, пер. Мира в с. Кемля. Капитальный ремонт и ремонт автомобильных дорог общего пользования местного значения по ул. Октябрьская в с. Кемля Ичалковского муниципального района Республики Мордовия. Строительство автомобильной дороги в с. Береговые Сыреси – с. Селищи Ичалковского муниципального района Республики Мордовия ( 1 этап).Строительство подъездной дороги к МБОДУ "Кемлянский детский сад "Радуга" комбинированного вида" в с. Кемля</t>
  </si>
  <si>
    <t xml:space="preserve">Реализация мероприятий по  обеспечению жильем молодых семей  программы "Жилище" на 2015-2019 годы.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                                   
                                                                                                                                       </t>
  </si>
  <si>
    <t>Мониторинг системы нормативной правовой базы, регулирующей сферу малого и среднего предпринимательства. Организация и проведение  праздника "День россий-ского предприниматель-ства". Организация проведения семинаров и прочих мероприятий по вопросам предпримательской деятельности</t>
  </si>
  <si>
    <t>Мероприятия в области формирования информационного общества. Развитие системы электронного документооборота и автоматизированного делопроизводства.</t>
  </si>
  <si>
    <t>Организация проведения районных соревнований. Реализация комплекса ГТО в Ичалковском муниципальном районе. Участие спортсменов  Ичалковского муниципального района в республиканских и всероссийских соревнованиях</t>
  </si>
  <si>
    <t>Приобретение концертных костюмов, для участия в конкурсе «Золотой каблучок» хореографического искусства для детей и молодежи, который проходит в г Санкт-Петербурге в рамках Международного Фестиваля «Юность Планеты».Ремонт бюстов и скамеек.Ремонт вентиляционной шахты и потолка концертного зала. Подключению общедоступных библиотек  к сети Интернет и развитие системы библиотечного дела с учетом задачи расширения информационных технологий и оцифровки.</t>
  </si>
  <si>
    <t xml:space="preserve">Организация и проведение  районных мероприятий и конкурсов по реализации творческих инициатив молодежи, гражданско-патриотическому воспитанию, пропаганде здорового образа жизни и профилактике асоциальных явлений </t>
  </si>
  <si>
    <t>Завершение строительства объекта «Детский сад на 70 мест с плавательным бассейном в с.Кемля Ичалковского муниципального района Республики Мордовия. Предоставление обучающимся в муниципальных общеобразовательных организациях из малоимущих семей питания с освобождением от оплаты его стоимости. Приобретение подарочных сувениров  к проведению районного мероприятия «Ученик года -2016». Приобретение материальных запасов для полноценного функционирования МБОДУ "Кемлянский детский сад "Радуга" комбинированного вида".Организация отдыха и оздоровление детей, проживающих в Республике Мордовия, в каникулярное время. Пприобретение и установка нового уличного ограждения из металлопрофильного железа территории «Ичалковский детский сад». Ремонт асфальтированных дорожек у здания школы «Кемлянская СОШ». Укрепление материально-технической базы общеобразовательных организаций, расположенных в сельской местности, в целях создания условий для занятия физической культурой и спортом, МОБУ «Б-Сыресевская СОШ». Приобретение строительных материалов для изготовления ограждения и  оплата работ по установке ограждения на территории школы МОБУ  «Смольненская ООШ». Замена окон здания школы МОБУ  «Кемлянская СОШ». Ограждение территории дошкольного учреждения МБОДУ "Кемлянский детский сад "Радуга" комбинированного вида"</t>
  </si>
  <si>
    <t>В рамках вышеуказанной программы были проведены профилактические мероприятия "Здоровый обрах жизни","Курорт", "Подросток",Надзор", "Условник", "Оружие".Органами профилактики опубликованы статьи в СМИ, посвященные ЗОЖ,о вреде наркотиков, о способах и средствах правомерной защиты от преступных посягательств.Проведение молодежных акций,предупредительно-профилактических мероприяий по антитеррестической защищенности детских и образовательных учреждений, оборудование мест с массовым пребыванием граждан камерами видеонаблюдения. Приобретение  жилетов, удостоверений, повязок для членов Общественного объединения правоохранительной (ООПН) направленности Ичалковского муниципального района</t>
  </si>
  <si>
    <t xml:space="preserve">В рамках реализации муниципальной программы «Переселение граждан из аварийного жилищного фонда в Ичалковском муниципальном районе Республики Мордовия» на 2016-2019 годы», в 2016 г. в Ичалковском муниципальном районе переселены 23 человека из 2-х аварийных МКД, расположенных по адресу: п.Смольный, ул.Тополей,д.9; п.Смольный, ул.Студенческая,д.11, в 9 новых благоустроенных квартир в п. Смольный, общей площадью 411,9 кв.м. </t>
  </si>
  <si>
    <t>Число посетителей муниципальных библиотек, тыс. чел.</t>
  </si>
  <si>
    <t>Поступление единого нало-га на вмененный доход в  бюджет  от деятельности субъектов предпринима-тельства, тыс. руб.</t>
  </si>
  <si>
    <t>Ээффективная</t>
  </si>
  <si>
    <t>Муниципальная  программа «Развитие информационных технологий и формирование информационного общества в Ичалковском муниципальном районе  на 2016-2019 гг.»</t>
  </si>
  <si>
    <t>Муниципальная программа «Энергосбережение  в Ичалковском муниципальном районе на 2016-  2019 гг.»</t>
  </si>
  <si>
    <t>Удовлетворительный уровень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</si>
</sst>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#,##0.0"/>
  </numFmts>
  <fonts count="2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2">
    <xf numFmtId="0" fontId="0" fillId="0" borderId="0" xfId="0"/>
    <xf numFmtId="0" fontId="24" fillId="0" borderId="0" xfId="2"/>
    <xf numFmtId="0" fontId="1" fillId="2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textRotation="90" wrapText="1"/>
    </xf>
    <xf numFmtId="164" fontId="3" fillId="4" borderId="2" xfId="106" applyNumberFormat="1" applyFont="1" applyFill="1" applyBorder="1" applyAlignment="1">
      <alignment horizontal="center" vertical="center"/>
    </xf>
    <xf numFmtId="165" fontId="3" fillId="4" borderId="2" xfId="106" applyNumberFormat="1" applyFont="1" applyFill="1" applyBorder="1" applyAlignment="1">
      <alignment horizontal="center" vertical="center" wrapText="1"/>
    </xf>
    <xf numFmtId="2" fontId="3" fillId="4" borderId="2" xfId="106" applyNumberFormat="1" applyFont="1" applyFill="1" applyBorder="1" applyAlignment="1">
      <alignment horizontal="center" vertical="center"/>
    </xf>
    <xf numFmtId="16" fontId="2" fillId="3" borderId="2" xfId="2" applyNumberFormat="1" applyFont="1" applyFill="1" applyBorder="1" applyAlignment="1">
      <alignment horizontal="center" vertical="center" textRotation="90" wrapText="1"/>
    </xf>
    <xf numFmtId="164" fontId="2" fillId="3" borderId="2" xfId="106" applyNumberFormat="1" applyFont="1" applyFill="1" applyBorder="1" applyAlignment="1">
      <alignment horizontal="center" vertical="center" wrapText="1"/>
    </xf>
    <xf numFmtId="164" fontId="2" fillId="0" borderId="2" xfId="106" applyNumberFormat="1" applyFont="1" applyBorder="1" applyAlignment="1">
      <alignment horizontal="center" vertical="center" wrapText="1"/>
    </xf>
    <xf numFmtId="165" fontId="3" fillId="3" borderId="2" xfId="106" applyNumberFormat="1" applyFont="1" applyFill="1" applyBorder="1" applyAlignment="1">
      <alignment horizontal="center" vertical="center" wrapText="1"/>
    </xf>
    <xf numFmtId="2" fontId="3" fillId="3" borderId="2" xfId="106" applyNumberFormat="1" applyFont="1" applyFill="1" applyBorder="1" applyAlignment="1">
      <alignment horizontal="center" vertical="center"/>
    </xf>
    <xf numFmtId="164" fontId="2" fillId="0" borderId="2" xfId="106" applyNumberFormat="1" applyFont="1" applyBorder="1" applyAlignment="1">
      <alignment horizontal="center" vertical="center"/>
    </xf>
    <xf numFmtId="2" fontId="2" fillId="3" borderId="2" xfId="106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textRotation="90" wrapText="1"/>
    </xf>
    <xf numFmtId="0" fontId="1" fillId="0" borderId="3" xfId="2" applyFont="1" applyBorder="1" applyAlignment="1">
      <alignment horizontal="center" vertical="center" wrapText="1"/>
    </xf>
    <xf numFmtId="2" fontId="3" fillId="3" borderId="3" xfId="106" applyNumberFormat="1" applyFont="1" applyFill="1" applyBorder="1" applyAlignment="1">
      <alignment horizontal="center" vertical="center"/>
    </xf>
    <xf numFmtId="2" fontId="3" fillId="3" borderId="4" xfId="106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2" fontId="3" fillId="3" borderId="1" xfId="106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11" fillId="0" borderId="0" xfId="0" applyFont="1"/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2" borderId="2" xfId="57" applyFont="1" applyFill="1" applyBorder="1" applyAlignment="1">
      <alignment horizontal="center" vertical="center" wrapText="1"/>
    </xf>
    <xf numFmtId="0" fontId="13" fillId="0" borderId="0" xfId="0" applyFont="1"/>
    <xf numFmtId="167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2" applyFont="1"/>
    <xf numFmtId="0" fontId="16" fillId="0" borderId="0" xfId="2" applyFont="1"/>
    <xf numFmtId="167" fontId="16" fillId="0" borderId="0" xfId="2" applyNumberFormat="1" applyFont="1"/>
    <xf numFmtId="0" fontId="1" fillId="2" borderId="5" xfId="57" applyFont="1" applyFill="1" applyBorder="1" applyAlignment="1">
      <alignment horizontal="center" vertical="center" wrapText="1"/>
    </xf>
    <xf numFmtId="0" fontId="1" fillId="2" borderId="0" xfId="57" applyFont="1" applyFill="1" applyBorder="1" applyAlignment="1">
      <alignment horizontal="center" vertical="center" wrapText="1"/>
    </xf>
    <xf numFmtId="0" fontId="16" fillId="0" borderId="0" xfId="2" applyFont="1" applyBorder="1"/>
    <xf numFmtId="0" fontId="17" fillId="0" borderId="0" xfId="2" applyFont="1" applyBorder="1"/>
    <xf numFmtId="0" fontId="1" fillId="0" borderId="0" xfId="57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textRotation="90" wrapText="1"/>
    </xf>
    <xf numFmtId="0" fontId="1" fillId="0" borderId="2" xfId="57" applyFont="1" applyFill="1" applyBorder="1" applyAlignment="1">
      <alignment horizontal="center" vertical="center" wrapText="1"/>
    </xf>
    <xf numFmtId="0" fontId="2" fillId="0" borderId="2" xfId="57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" fillId="0" borderId="6" xfId="57" applyFont="1" applyFill="1" applyBorder="1" applyAlignment="1">
      <alignment horizontal="center" vertical="center" wrapText="1"/>
    </xf>
    <xf numFmtId="0" fontId="1" fillId="0" borderId="5" xfId="57" applyFont="1" applyFill="1" applyBorder="1" applyAlignment="1">
      <alignment horizontal="center" vertical="center" wrapText="1"/>
    </xf>
    <xf numFmtId="0" fontId="1" fillId="0" borderId="7" xfId="57" applyFont="1" applyFill="1" applyBorder="1" applyAlignment="1">
      <alignment horizontal="center" vertical="center" wrapText="1"/>
    </xf>
    <xf numFmtId="167" fontId="3" fillId="0" borderId="2" xfId="106" applyNumberFormat="1" applyFont="1" applyFill="1" applyBorder="1" applyAlignment="1">
      <alignment horizontal="center" vertical="center" wrapText="1"/>
    </xf>
    <xf numFmtId="0" fontId="2" fillId="0" borderId="2" xfId="106" applyNumberFormat="1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0" fontId="17" fillId="0" borderId="2" xfId="2" applyFont="1" applyFill="1" applyBorder="1"/>
    <xf numFmtId="16" fontId="2" fillId="0" borderId="5" xfId="2" applyNumberFormat="1" applyFont="1" applyFill="1" applyBorder="1" applyAlignment="1">
      <alignment horizontal="center" vertical="center" textRotation="90" wrapText="1"/>
    </xf>
    <xf numFmtId="167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center" vertical="center" textRotation="90" wrapText="1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3" fillId="0" borderId="2" xfId="106" applyNumberFormat="1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top" wrapText="1"/>
    </xf>
    <xf numFmtId="0" fontId="3" fillId="0" borderId="17" xfId="106" applyNumberFormat="1" applyFont="1" applyFill="1" applyBorder="1" applyAlignment="1">
      <alignment horizontal="center" vertical="center" wrapText="1"/>
    </xf>
    <xf numFmtId="167" fontId="10" fillId="0" borderId="2" xfId="2" applyNumberFormat="1" applyFont="1" applyFill="1" applyBorder="1" applyAlignment="1">
      <alignment horizontal="right" vertical="center" wrapText="1"/>
    </xf>
    <xf numFmtId="167" fontId="3" fillId="0" borderId="17" xfId="106" applyNumberFormat="1" applyFont="1" applyFill="1" applyBorder="1" applyAlignment="1">
      <alignment horizontal="center" vertical="center" wrapText="1"/>
    </xf>
    <xf numFmtId="165" fontId="3" fillId="0" borderId="17" xfId="106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left" vertical="top" wrapText="1"/>
    </xf>
    <xf numFmtId="0" fontId="1" fillId="0" borderId="5" xfId="2" applyNumberFormat="1" applyFont="1" applyFill="1" applyBorder="1" applyAlignment="1">
      <alignment horizontal="left" vertical="top" wrapText="1"/>
    </xf>
    <xf numFmtId="165" fontId="2" fillId="0" borderId="16" xfId="2" applyNumberFormat="1" applyFont="1" applyFill="1" applyBorder="1" applyAlignment="1">
      <alignment horizontal="center" vertical="top" wrapText="1"/>
    </xf>
    <xf numFmtId="167" fontId="3" fillId="0" borderId="17" xfId="106" applyNumberFormat="1" applyFont="1" applyFill="1" applyBorder="1" applyAlignment="1">
      <alignment vertical="center" wrapText="1"/>
    </xf>
    <xf numFmtId="0" fontId="2" fillId="0" borderId="17" xfId="106" applyNumberFormat="1" applyFont="1" applyFill="1" applyBorder="1" applyAlignment="1">
      <alignment horizontal="left" vertical="top" wrapText="1"/>
    </xf>
    <xf numFmtId="0" fontId="1" fillId="0" borderId="17" xfId="2" applyNumberFormat="1" applyFont="1" applyFill="1" applyBorder="1" applyAlignment="1">
      <alignment horizontal="left" vertical="top" wrapText="1"/>
    </xf>
    <xf numFmtId="0" fontId="20" fillId="0" borderId="17" xfId="0" applyFont="1" applyBorder="1" applyAlignment="1">
      <alignment wrapText="1"/>
    </xf>
    <xf numFmtId="0" fontId="1" fillId="0" borderId="18" xfId="2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167" fontId="10" fillId="3" borderId="2" xfId="2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5" fontId="17" fillId="0" borderId="2" xfId="2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wrapText="1"/>
    </xf>
    <xf numFmtId="0" fontId="23" fillId="3" borderId="4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19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vertical="top" wrapText="1"/>
    </xf>
    <xf numFmtId="0" fontId="2" fillId="3" borderId="2" xfId="106" applyNumberFormat="1" applyFont="1" applyFill="1" applyBorder="1" applyAlignment="1">
      <alignment horizontal="left" vertical="top" wrapText="1"/>
    </xf>
    <xf numFmtId="0" fontId="10" fillId="3" borderId="2" xfId="2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168" fontId="23" fillId="3" borderId="2" xfId="0" applyNumberFormat="1" applyFont="1" applyFill="1" applyBorder="1" applyAlignment="1">
      <alignment horizontal="center" vertical="center" wrapText="1"/>
    </xf>
    <xf numFmtId="168" fontId="17" fillId="0" borderId="2" xfId="2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 wrapText="1"/>
    </xf>
    <xf numFmtId="168" fontId="0" fillId="0" borderId="2" xfId="0" applyNumberFormat="1" applyFill="1" applyBorder="1" applyAlignment="1">
      <alignment horizontal="center" vertical="center"/>
    </xf>
    <xf numFmtId="165" fontId="17" fillId="0" borderId="2" xfId="2" applyNumberFormat="1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 wrapText="1"/>
    </xf>
    <xf numFmtId="165" fontId="21" fillId="0" borderId="2" xfId="0" applyNumberFormat="1" applyFont="1" applyBorder="1" applyAlignment="1">
      <alignment horizontal="center" wrapText="1"/>
    </xf>
    <xf numFmtId="165" fontId="20" fillId="3" borderId="2" xfId="0" applyNumberFormat="1" applyFont="1" applyFill="1" applyBorder="1" applyAlignment="1">
      <alignment horizontal="center" wrapText="1"/>
    </xf>
    <xf numFmtId="165" fontId="20" fillId="3" borderId="1" xfId="0" applyNumberFormat="1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17" fillId="0" borderId="2" xfId="2" applyFont="1" applyFill="1" applyBorder="1" applyAlignment="1">
      <alignment horizontal="center" vertical="center"/>
    </xf>
    <xf numFmtId="165" fontId="17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8" fontId="2" fillId="0" borderId="16" xfId="2" applyNumberFormat="1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5" fontId="3" fillId="0" borderId="2" xfId="106" applyNumberFormat="1" applyFont="1" applyFill="1" applyBorder="1" applyAlignment="1">
      <alignment vertical="top" wrapText="1"/>
    </xf>
    <xf numFmtId="165" fontId="2" fillId="5" borderId="16" xfId="2" applyNumberFormat="1" applyFont="1" applyFill="1" applyBorder="1" applyAlignment="1">
      <alignment horizontal="center" vertical="top" wrapText="1"/>
    </xf>
    <xf numFmtId="0" fontId="17" fillId="5" borderId="2" xfId="2" applyFont="1" applyFill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wrapText="1"/>
    </xf>
    <xf numFmtId="0" fontId="2" fillId="0" borderId="0" xfId="2" applyFont="1" applyFill="1" applyBorder="1" applyAlignment="1">
      <alignment horizontal="center" vertical="center" textRotation="90" wrapText="1"/>
    </xf>
    <xf numFmtId="167" fontId="10" fillId="3" borderId="0" xfId="2" applyNumberFormat="1" applyFont="1" applyFill="1" applyBorder="1" applyAlignment="1">
      <alignment horizontal="center" vertical="center" wrapText="1"/>
    </xf>
    <xf numFmtId="167" fontId="3" fillId="0" borderId="0" xfId="106" applyNumberFormat="1" applyFont="1" applyFill="1" applyBorder="1" applyAlignment="1">
      <alignment horizontal="center" vertical="center" wrapText="1"/>
    </xf>
    <xf numFmtId="165" fontId="3" fillId="0" borderId="0" xfId="106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167" fontId="10" fillId="0" borderId="9" xfId="2" applyNumberFormat="1" applyFont="1" applyFill="1" applyBorder="1" applyAlignment="1">
      <alignment horizontal="center" vertical="center" wrapText="1"/>
    </xf>
    <xf numFmtId="167" fontId="3" fillId="0" borderId="9" xfId="106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textRotation="90" wrapText="1"/>
    </xf>
    <xf numFmtId="0" fontId="3" fillId="0" borderId="2" xfId="106" applyNumberFormat="1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textRotation="90" wrapText="1"/>
    </xf>
    <xf numFmtId="167" fontId="3" fillId="0" borderId="4" xfId="106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textRotation="90" wrapText="1"/>
    </xf>
    <xf numFmtId="0" fontId="3" fillId="0" borderId="10" xfId="106" applyNumberFormat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textRotation="90" wrapText="1"/>
    </xf>
    <xf numFmtId="0" fontId="3" fillId="0" borderId="12" xfId="106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39" xfId="0" applyFill="1" applyBorder="1"/>
    <xf numFmtId="0" fontId="0" fillId="0" borderId="38" xfId="0" applyFill="1" applyBorder="1"/>
    <xf numFmtId="0" fontId="2" fillId="0" borderId="5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0" xfId="2" applyNumberFormat="1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10" fillId="0" borderId="19" xfId="57" applyFont="1" applyFill="1" applyBorder="1" applyAlignment="1">
      <alignment horizontal="center" vertical="center" wrapText="1"/>
    </xf>
    <xf numFmtId="0" fontId="10" fillId="0" borderId="39" xfId="57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7" fillId="0" borderId="1" xfId="2" applyFont="1" applyFill="1" applyBorder="1"/>
    <xf numFmtId="0" fontId="20" fillId="0" borderId="4" xfId="0" applyFont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3" fillId="5" borderId="2" xfId="106" applyNumberFormat="1" applyFont="1" applyFill="1" applyBorder="1" applyAlignment="1">
      <alignment vertical="top" wrapText="1"/>
    </xf>
    <xf numFmtId="167" fontId="10" fillId="5" borderId="2" xfId="2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" fillId="0" borderId="19" xfId="106" applyNumberFormat="1" applyFont="1" applyFill="1" applyBorder="1" applyAlignment="1">
      <alignment horizontal="center" vertical="center" wrapText="1"/>
    </xf>
    <xf numFmtId="168" fontId="10" fillId="5" borderId="2" xfId="2" applyNumberFormat="1" applyFont="1" applyFill="1" applyBorder="1" applyAlignment="1">
      <alignment horizontal="center" vertical="center" wrapText="1"/>
    </xf>
    <xf numFmtId="168" fontId="0" fillId="5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165" fontId="10" fillId="5" borderId="5" xfId="2" applyNumberFormat="1" applyFont="1" applyFill="1" applyBorder="1" applyAlignment="1">
      <alignment horizontal="center" wrapText="1"/>
    </xf>
    <xf numFmtId="165" fontId="0" fillId="5" borderId="5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10" fillId="5" borderId="4" xfId="2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/>
    </xf>
    <xf numFmtId="165" fontId="17" fillId="5" borderId="2" xfId="2" applyNumberFormat="1" applyFont="1" applyFill="1" applyBorder="1" applyAlignment="1">
      <alignment horizontal="center" vertical="center"/>
    </xf>
    <xf numFmtId="165" fontId="3" fillId="0" borderId="19" xfId="106" applyNumberFormat="1" applyFont="1" applyFill="1" applyBorder="1" applyAlignment="1">
      <alignment horizontal="center" vertical="center" wrapText="1"/>
    </xf>
    <xf numFmtId="165" fontId="10" fillId="5" borderId="2" xfId="2" applyNumberFormat="1" applyFont="1" applyFill="1" applyBorder="1" applyAlignment="1">
      <alignment horizontal="center" vertical="center" wrapText="1"/>
    </xf>
    <xf numFmtId="1" fontId="10" fillId="5" borderId="2" xfId="2" applyNumberFormat="1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top" wrapText="1"/>
    </xf>
    <xf numFmtId="0" fontId="1" fillId="0" borderId="23" xfId="2" applyFont="1" applyFill="1" applyBorder="1" applyAlignment="1">
      <alignment horizontal="center" vertical="top" wrapText="1"/>
    </xf>
    <xf numFmtId="0" fontId="1" fillId="0" borderId="24" xfId="2" applyFont="1" applyFill="1" applyBorder="1" applyAlignment="1">
      <alignment horizontal="center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top"/>
    </xf>
    <xf numFmtId="165" fontId="17" fillId="0" borderId="3" xfId="2" applyNumberFormat="1" applyFont="1" applyFill="1" applyBorder="1" applyAlignment="1">
      <alignment horizontal="center" vertical="top"/>
    </xf>
    <xf numFmtId="165" fontId="17" fillId="0" borderId="21" xfId="2" applyNumberFormat="1" applyFont="1" applyFill="1" applyBorder="1" applyAlignment="1">
      <alignment horizontal="center" vertical="top"/>
    </xf>
    <xf numFmtId="0" fontId="1" fillId="0" borderId="25" xfId="2" applyFont="1" applyFill="1" applyBorder="1" applyAlignment="1">
      <alignment horizontal="left" vertical="top" wrapText="1"/>
    </xf>
    <xf numFmtId="0" fontId="1" fillId="0" borderId="26" xfId="2" applyFont="1" applyFill="1" applyBorder="1" applyAlignment="1">
      <alignment horizontal="left" vertical="top" wrapText="1"/>
    </xf>
    <xf numFmtId="0" fontId="1" fillId="0" borderId="27" xfId="2" applyFont="1" applyFill="1" applyBorder="1" applyAlignment="1">
      <alignment horizontal="left" vertical="top" wrapText="1"/>
    </xf>
    <xf numFmtId="0" fontId="2" fillId="0" borderId="8" xfId="106" applyNumberFormat="1" applyFont="1" applyFill="1" applyBorder="1" applyAlignment="1">
      <alignment horizontal="left" vertical="top" wrapText="1"/>
    </xf>
    <xf numFmtId="0" fontId="2" fillId="0" borderId="9" xfId="106" applyNumberFormat="1" applyFont="1" applyFill="1" applyBorder="1" applyAlignment="1">
      <alignment horizontal="left" vertical="top" wrapText="1"/>
    </xf>
    <xf numFmtId="0" fontId="2" fillId="0" borderId="10" xfId="106" applyNumberFormat="1" applyFont="1" applyFill="1" applyBorder="1" applyAlignment="1">
      <alignment horizontal="left" vertical="top" wrapText="1"/>
    </xf>
    <xf numFmtId="0" fontId="2" fillId="0" borderId="11" xfId="106" applyNumberFormat="1" applyFont="1" applyFill="1" applyBorder="1" applyAlignment="1">
      <alignment horizontal="left" vertical="top" wrapText="1"/>
    </xf>
    <xf numFmtId="0" fontId="2" fillId="0" borderId="0" xfId="106" applyNumberFormat="1" applyFont="1" applyFill="1" applyBorder="1" applyAlignment="1">
      <alignment horizontal="left" vertical="top" wrapText="1"/>
    </xf>
    <xf numFmtId="0" fontId="2" fillId="0" borderId="12" xfId="106" applyNumberFormat="1" applyFont="1" applyFill="1" applyBorder="1" applyAlignment="1">
      <alignment horizontal="left" vertical="top" wrapText="1"/>
    </xf>
    <xf numFmtId="0" fontId="2" fillId="0" borderId="13" xfId="106" applyNumberFormat="1" applyFont="1" applyFill="1" applyBorder="1" applyAlignment="1">
      <alignment horizontal="left" vertical="top" wrapText="1"/>
    </xf>
    <xf numFmtId="0" fontId="2" fillId="0" borderId="14" xfId="106" applyNumberFormat="1" applyFont="1" applyFill="1" applyBorder="1" applyAlignment="1">
      <alignment horizontal="left" vertical="top" wrapText="1"/>
    </xf>
    <xf numFmtId="0" fontId="2" fillId="0" borderId="15" xfId="106" applyNumberFormat="1" applyFont="1" applyFill="1" applyBorder="1" applyAlignment="1">
      <alignment horizontal="left" vertical="top" wrapText="1"/>
    </xf>
    <xf numFmtId="0" fontId="10" fillId="0" borderId="28" xfId="57" applyFont="1" applyFill="1" applyBorder="1" applyAlignment="1">
      <alignment horizontal="center" vertical="center" wrapText="1"/>
    </xf>
    <xf numFmtId="0" fontId="10" fillId="0" borderId="29" xfId="57" applyFont="1" applyFill="1" applyBorder="1" applyAlignment="1">
      <alignment horizontal="center" vertical="center" wrapText="1"/>
    </xf>
    <xf numFmtId="0" fontId="10" fillId="0" borderId="16" xfId="57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</xf>
    <xf numFmtId="0" fontId="2" fillId="5" borderId="8" xfId="106" applyNumberFormat="1" applyFont="1" applyFill="1" applyBorder="1" applyAlignment="1">
      <alignment horizontal="left" vertical="top" wrapText="1"/>
    </xf>
    <xf numFmtId="0" fontId="2" fillId="5" borderId="9" xfId="106" applyNumberFormat="1" applyFont="1" applyFill="1" applyBorder="1" applyAlignment="1">
      <alignment horizontal="left" vertical="top" wrapText="1"/>
    </xf>
    <xf numFmtId="0" fontId="2" fillId="5" borderId="10" xfId="106" applyNumberFormat="1" applyFont="1" applyFill="1" applyBorder="1" applyAlignment="1">
      <alignment horizontal="left" vertical="top" wrapText="1"/>
    </xf>
    <xf numFmtId="0" fontId="2" fillId="5" borderId="11" xfId="106" applyNumberFormat="1" applyFont="1" applyFill="1" applyBorder="1" applyAlignment="1">
      <alignment horizontal="left" vertical="top" wrapText="1"/>
    </xf>
    <xf numFmtId="0" fontId="2" fillId="5" borderId="0" xfId="106" applyNumberFormat="1" applyFont="1" applyFill="1" applyBorder="1" applyAlignment="1">
      <alignment horizontal="left" vertical="top" wrapText="1"/>
    </xf>
    <xf numFmtId="0" fontId="2" fillId="5" borderId="12" xfId="106" applyNumberFormat="1" applyFont="1" applyFill="1" applyBorder="1" applyAlignment="1">
      <alignment horizontal="left" vertical="top" wrapText="1"/>
    </xf>
    <xf numFmtId="0" fontId="2" fillId="5" borderId="13" xfId="106" applyNumberFormat="1" applyFont="1" applyFill="1" applyBorder="1" applyAlignment="1">
      <alignment horizontal="left" vertical="top" wrapText="1"/>
    </xf>
    <xf numFmtId="0" fontId="2" fillId="5" borderId="14" xfId="106" applyNumberFormat="1" applyFont="1" applyFill="1" applyBorder="1" applyAlignment="1">
      <alignment horizontal="left" vertical="top" wrapText="1"/>
    </xf>
    <xf numFmtId="0" fontId="2" fillId="5" borderId="15" xfId="106" applyNumberFormat="1" applyFont="1" applyFill="1" applyBorder="1" applyAlignment="1">
      <alignment horizontal="left" vertical="top" wrapText="1"/>
    </xf>
    <xf numFmtId="0" fontId="10" fillId="0" borderId="9" xfId="57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top" wrapText="1"/>
    </xf>
    <xf numFmtId="0" fontId="10" fillId="0" borderId="8" xfId="57" applyFont="1" applyFill="1" applyBorder="1" applyAlignment="1">
      <alignment horizontal="center" vertical="center" wrapText="1"/>
    </xf>
    <xf numFmtId="0" fontId="2" fillId="5" borderId="8" xfId="106" applyNumberFormat="1" applyFont="1" applyFill="1" applyBorder="1" applyAlignment="1">
      <alignment vertical="top" wrapText="1"/>
    </xf>
    <xf numFmtId="0" fontId="2" fillId="5" borderId="9" xfId="106" applyNumberFormat="1" applyFont="1" applyFill="1" applyBorder="1" applyAlignment="1">
      <alignment vertical="top" wrapText="1"/>
    </xf>
    <xf numFmtId="0" fontId="2" fillId="5" borderId="10" xfId="106" applyNumberFormat="1" applyFont="1" applyFill="1" applyBorder="1" applyAlignment="1">
      <alignment vertical="top" wrapText="1"/>
    </xf>
    <xf numFmtId="0" fontId="2" fillId="5" borderId="11" xfId="106" applyNumberFormat="1" applyFont="1" applyFill="1" applyBorder="1" applyAlignment="1">
      <alignment vertical="top" wrapText="1"/>
    </xf>
    <xf numFmtId="0" fontId="2" fillId="5" borderId="0" xfId="106" applyNumberFormat="1" applyFont="1" applyFill="1" applyBorder="1" applyAlignment="1">
      <alignment vertical="top" wrapText="1"/>
    </xf>
    <xf numFmtId="0" fontId="2" fillId="5" borderId="12" xfId="106" applyNumberFormat="1" applyFont="1" applyFill="1" applyBorder="1" applyAlignment="1">
      <alignment vertical="top" wrapText="1"/>
    </xf>
    <xf numFmtId="0" fontId="2" fillId="5" borderId="13" xfId="106" applyNumberFormat="1" applyFont="1" applyFill="1" applyBorder="1" applyAlignment="1">
      <alignment vertical="top" wrapText="1"/>
    </xf>
    <xf numFmtId="0" fontId="2" fillId="5" borderId="14" xfId="106" applyNumberFormat="1" applyFont="1" applyFill="1" applyBorder="1" applyAlignment="1">
      <alignment vertical="top" wrapText="1"/>
    </xf>
    <xf numFmtId="0" fontId="2" fillId="5" borderId="15" xfId="106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8" fillId="0" borderId="28" xfId="57" applyFont="1" applyFill="1" applyBorder="1" applyAlignment="1">
      <alignment horizontal="left" vertical="center" wrapText="1"/>
    </xf>
    <xf numFmtId="0" fontId="18" fillId="0" borderId="29" xfId="57" applyFont="1" applyFill="1" applyBorder="1" applyAlignment="1">
      <alignment horizontal="left" vertical="center" wrapText="1"/>
    </xf>
    <xf numFmtId="0" fontId="18" fillId="0" borderId="16" xfId="57" applyFont="1" applyFill="1" applyBorder="1" applyAlignment="1">
      <alignment horizontal="left" vertical="center" wrapText="1"/>
    </xf>
    <xf numFmtId="0" fontId="1" fillId="0" borderId="3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2" fillId="0" borderId="34" xfId="57" applyFont="1" applyFill="1" applyBorder="1" applyAlignment="1">
      <alignment horizontal="center" vertical="center" wrapText="1"/>
    </xf>
    <xf numFmtId="0" fontId="2" fillId="0" borderId="35" xfId="57" applyFont="1" applyFill="1" applyBorder="1" applyAlignment="1">
      <alignment horizontal="center" vertical="center" wrapText="1"/>
    </xf>
    <xf numFmtId="0" fontId="2" fillId="0" borderId="36" xfId="57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top" wrapText="1"/>
    </xf>
    <xf numFmtId="0" fontId="1" fillId="0" borderId="26" xfId="2" applyFont="1" applyFill="1" applyBorder="1" applyAlignment="1">
      <alignment horizontal="center" vertical="top" wrapText="1"/>
    </xf>
    <xf numFmtId="0" fontId="1" fillId="0" borderId="27" xfId="2" applyFont="1" applyFill="1" applyBorder="1" applyAlignment="1">
      <alignment horizontal="center" vertical="top" wrapText="1"/>
    </xf>
    <xf numFmtId="0" fontId="2" fillId="0" borderId="32" xfId="2" applyFont="1" applyFill="1" applyBorder="1" applyAlignment="1">
      <alignment horizontal="center" vertical="center"/>
    </xf>
    <xf numFmtId="0" fontId="1" fillId="0" borderId="3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horizontal="center" vertical="center" wrapText="1"/>
    </xf>
    <xf numFmtId="0" fontId="1" fillId="0" borderId="35" xfId="2" applyFont="1" applyFill="1" applyBorder="1" applyAlignment="1">
      <alignment horizontal="center" vertical="center" wrapText="1"/>
    </xf>
    <xf numFmtId="0" fontId="1" fillId="0" borderId="36" xfId="2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top"/>
    </xf>
    <xf numFmtId="2" fontId="17" fillId="0" borderId="3" xfId="2" applyNumberFormat="1" applyFont="1" applyFill="1" applyBorder="1" applyAlignment="1">
      <alignment horizontal="center" vertical="top"/>
    </xf>
    <xf numFmtId="2" fontId="17" fillId="0" borderId="21" xfId="2" applyNumberFormat="1" applyFont="1" applyFill="1" applyBorder="1" applyAlignment="1">
      <alignment horizontal="center" vertical="top"/>
    </xf>
    <xf numFmtId="0" fontId="18" fillId="0" borderId="20" xfId="2" applyFont="1" applyFill="1" applyBorder="1" applyAlignment="1">
      <alignment horizontal="center" vertical="center" wrapText="1"/>
    </xf>
    <xf numFmtId="165" fontId="17" fillId="0" borderId="20" xfId="2" applyNumberFormat="1" applyFont="1" applyFill="1" applyBorder="1" applyAlignment="1">
      <alignment horizontal="center" vertical="top"/>
    </xf>
    <xf numFmtId="0" fontId="1" fillId="0" borderId="31" xfId="2" applyFont="1" applyFill="1" applyBorder="1" applyAlignment="1">
      <alignment horizontal="left" vertical="top" wrapText="1"/>
    </xf>
    <xf numFmtId="0" fontId="17" fillId="0" borderId="20" xfId="2" applyFont="1" applyFill="1" applyBorder="1" applyAlignment="1">
      <alignment horizontal="center" vertical="top"/>
    </xf>
    <xf numFmtId="0" fontId="17" fillId="0" borderId="3" xfId="2" applyFont="1" applyFill="1" applyBorder="1" applyAlignment="1">
      <alignment horizontal="center" vertical="top"/>
    </xf>
    <xf numFmtId="0" fontId="17" fillId="0" borderId="21" xfId="2" applyFont="1" applyFill="1" applyBorder="1" applyAlignment="1">
      <alignment horizontal="center" vertical="top"/>
    </xf>
    <xf numFmtId="0" fontId="1" fillId="0" borderId="31" xfId="2" applyFont="1" applyFill="1" applyBorder="1" applyAlignment="1">
      <alignment horizontal="center" vertical="top" wrapText="1"/>
    </xf>
    <xf numFmtId="0" fontId="2" fillId="0" borderId="8" xfId="106" applyNumberFormat="1" applyFont="1" applyFill="1" applyBorder="1" applyAlignment="1">
      <alignment horizontal="center" vertical="top" wrapText="1"/>
    </xf>
    <xf numFmtId="0" fontId="2" fillId="0" borderId="9" xfId="106" applyNumberFormat="1" applyFont="1" applyFill="1" applyBorder="1" applyAlignment="1">
      <alignment horizontal="center" vertical="top" wrapText="1"/>
    </xf>
    <xf numFmtId="0" fontId="2" fillId="0" borderId="10" xfId="106" applyNumberFormat="1" applyFont="1" applyFill="1" applyBorder="1" applyAlignment="1">
      <alignment horizontal="center" vertical="top" wrapText="1"/>
    </xf>
    <xf numFmtId="0" fontId="2" fillId="0" borderId="11" xfId="106" applyNumberFormat="1" applyFont="1" applyFill="1" applyBorder="1" applyAlignment="1">
      <alignment horizontal="center" vertical="top" wrapText="1"/>
    </xf>
    <xf numFmtId="0" fontId="2" fillId="0" borderId="0" xfId="106" applyNumberFormat="1" applyFont="1" applyFill="1" applyBorder="1" applyAlignment="1">
      <alignment horizontal="center" vertical="top" wrapText="1"/>
    </xf>
    <xf numFmtId="0" fontId="2" fillId="0" borderId="12" xfId="106" applyNumberFormat="1" applyFont="1" applyFill="1" applyBorder="1" applyAlignment="1">
      <alignment horizontal="center" vertical="top" wrapText="1"/>
    </xf>
    <xf numFmtId="0" fontId="2" fillId="0" borderId="19" xfId="106" applyNumberFormat="1" applyFont="1" applyFill="1" applyBorder="1" applyAlignment="1">
      <alignment horizontal="center" vertical="top" wrapText="1"/>
    </xf>
    <xf numFmtId="0" fontId="2" fillId="0" borderId="39" xfId="106" applyNumberFormat="1" applyFont="1" applyFill="1" applyBorder="1" applyAlignment="1">
      <alignment horizontal="center" vertical="top" wrapText="1"/>
    </xf>
    <xf numFmtId="0" fontId="2" fillId="0" borderId="38" xfId="106" applyNumberFormat="1" applyFont="1" applyFill="1" applyBorder="1" applyAlignment="1">
      <alignment horizontal="center" vertical="top" wrapText="1"/>
    </xf>
    <xf numFmtId="0" fontId="18" fillId="0" borderId="4" xfId="2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 vertical="top"/>
    </xf>
    <xf numFmtId="0" fontId="1" fillId="0" borderId="41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/>
    </xf>
    <xf numFmtId="0" fontId="18" fillId="3" borderId="1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2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1" fillId="3" borderId="4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164" fontId="2" fillId="0" borderId="1" xfId="106" applyNumberFormat="1" applyFont="1" applyFill="1" applyBorder="1" applyAlignment="1">
      <alignment horizontal="center" vertical="center" wrapText="1"/>
    </xf>
    <xf numFmtId="164" fontId="2" fillId="0" borderId="3" xfId="106" applyNumberFormat="1" applyFont="1" applyFill="1" applyBorder="1" applyAlignment="1">
      <alignment horizontal="center" vertical="center" wrapText="1"/>
    </xf>
    <xf numFmtId="164" fontId="2" fillId="0" borderId="4" xfId="106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left" vertical="top" wrapText="1"/>
    </xf>
    <xf numFmtId="165" fontId="5" fillId="0" borderId="3" xfId="2" applyNumberFormat="1" applyFont="1" applyFill="1" applyBorder="1" applyAlignment="1">
      <alignment horizontal="left" vertical="top" wrapText="1"/>
    </xf>
    <xf numFmtId="165" fontId="5" fillId="0" borderId="4" xfId="2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</cellXfs>
  <cellStyles count="112">
    <cellStyle name="Обычный" xfId="0" builtinId="0"/>
    <cellStyle name="Обычный 2" xfId="1"/>
    <cellStyle name="Обычный 2 2" xfId="2"/>
    <cellStyle name="Обычный 2 2 10" xfId="3"/>
    <cellStyle name="Обычный 2 2 11" xfId="4"/>
    <cellStyle name="Обычный 2 2 2" xfId="5"/>
    <cellStyle name="Обычный 2 2 2 2" xfId="6"/>
    <cellStyle name="Обычный 2 2 2 2 2" xfId="7"/>
    <cellStyle name="Обычный 2 2 2 2 3" xfId="8"/>
    <cellStyle name="Обычный 2 2 2 2 4" xfId="9"/>
    <cellStyle name="Обычный 2 2 2 2 5" xfId="10"/>
    <cellStyle name="Обычный 2 2 2 2 6" xfId="11"/>
    <cellStyle name="Обычный 2 2 2 3" xfId="12"/>
    <cellStyle name="Обычный 2 2 2 4" xfId="13"/>
    <cellStyle name="Обычный 2 2 2 5" xfId="14"/>
    <cellStyle name="Обычный 2 2 2 6" xfId="15"/>
    <cellStyle name="Обычный 2 2 2 7" xfId="16"/>
    <cellStyle name="Обычный 2 2 3" xfId="17"/>
    <cellStyle name="Обычный 2 2 3 2" xfId="18"/>
    <cellStyle name="Обычный 2 2 3 2 2" xfId="19"/>
    <cellStyle name="Обычный 2 2 3 2 3" xfId="20"/>
    <cellStyle name="Обычный 2 2 3 2 4" xfId="21"/>
    <cellStyle name="Обычный 2 2 3 2 5" xfId="22"/>
    <cellStyle name="Обычный 2 2 3 2 6" xfId="23"/>
    <cellStyle name="Обычный 2 2 3 3" xfId="24"/>
    <cellStyle name="Обычный 2 2 3 4" xfId="25"/>
    <cellStyle name="Обычный 2 2 3 5" xfId="26"/>
    <cellStyle name="Обычный 2 2 3 6" xfId="27"/>
    <cellStyle name="Обычный 2 2 3 7" xfId="28"/>
    <cellStyle name="Обычный 2 2 4" xfId="29"/>
    <cellStyle name="Обычный 2 2 4 2" xfId="30"/>
    <cellStyle name="Обычный 2 2 4 2 2" xfId="31"/>
    <cellStyle name="Обычный 2 2 4 2 3" xfId="32"/>
    <cellStyle name="Обычный 2 2 4 2 4" xfId="33"/>
    <cellStyle name="Обычный 2 2 4 2 5" xfId="34"/>
    <cellStyle name="Обычный 2 2 4 2 6" xfId="35"/>
    <cellStyle name="Обычный 2 2 4 3" xfId="36"/>
    <cellStyle name="Обычный 2 2 4 4" xfId="37"/>
    <cellStyle name="Обычный 2 2 4 5" xfId="38"/>
    <cellStyle name="Обычный 2 2 4 6" xfId="39"/>
    <cellStyle name="Обычный 2 2 4 7" xfId="40"/>
    <cellStyle name="Обычный 2 2 5" xfId="41"/>
    <cellStyle name="Обычный 2 2 5 2" xfId="42"/>
    <cellStyle name="Обычный 2 2 5 3" xfId="43"/>
    <cellStyle name="Обычный 2 2 5 4" xfId="44"/>
    <cellStyle name="Обычный 2 2 5 5" xfId="45"/>
    <cellStyle name="Обычный 2 2 5 6" xfId="46"/>
    <cellStyle name="Обычный 2 2 6" xfId="47"/>
    <cellStyle name="Обычный 2 2 6 2" xfId="48"/>
    <cellStyle name="Обычный 2 2 6 3" xfId="49"/>
    <cellStyle name="Обычный 2 2 6 4" xfId="50"/>
    <cellStyle name="Обычный 2 2 6 5" xfId="51"/>
    <cellStyle name="Обычный 2 2 6 6" xfId="52"/>
    <cellStyle name="Обычный 2 2 7" xfId="53"/>
    <cellStyle name="Обычный 2 2 7 2" xfId="54"/>
    <cellStyle name="Обычный 2 2 8" xfId="55"/>
    <cellStyle name="Обычный 2 2 9" xfId="56"/>
    <cellStyle name="Обычный 2 2_30-ра" xfId="57"/>
    <cellStyle name="Обычный 3" xfId="58"/>
    <cellStyle name="Обычный 4" xfId="59"/>
    <cellStyle name="Обычный 4 10" xfId="60"/>
    <cellStyle name="Обычный 4 2" xfId="61"/>
    <cellStyle name="Обычный 4 2 2" xfId="62"/>
    <cellStyle name="Обычный 4 2 2 2" xfId="63"/>
    <cellStyle name="Обычный 4 2 2 3" xfId="64"/>
    <cellStyle name="Обычный 4 2 2 4" xfId="65"/>
    <cellStyle name="Обычный 4 2 2 5" xfId="66"/>
    <cellStyle name="Обычный 4 2 2 6" xfId="67"/>
    <cellStyle name="Обычный 4 2 3" xfId="68"/>
    <cellStyle name="Обычный 4 2 4" xfId="69"/>
    <cellStyle name="Обычный 4 2 5" xfId="70"/>
    <cellStyle name="Обычный 4 2 6" xfId="71"/>
    <cellStyle name="Обычный 4 2 7" xfId="72"/>
    <cellStyle name="Обычный 4 3" xfId="73"/>
    <cellStyle name="Обычный 4 3 2" xfId="74"/>
    <cellStyle name="Обычный 4 3 2 2" xfId="75"/>
    <cellStyle name="Обычный 4 3 2 3" xfId="76"/>
    <cellStyle name="Обычный 4 3 2 4" xfId="77"/>
    <cellStyle name="Обычный 4 3 2 5" xfId="78"/>
    <cellStyle name="Обычный 4 3 2 6" xfId="79"/>
    <cellStyle name="Обычный 4 3 3" xfId="80"/>
    <cellStyle name="Обычный 4 3 4" xfId="81"/>
    <cellStyle name="Обычный 4 3 5" xfId="82"/>
    <cellStyle name="Обычный 4 3 6" xfId="83"/>
    <cellStyle name="Обычный 4 3 7" xfId="84"/>
    <cellStyle name="Обычный 4 4" xfId="85"/>
    <cellStyle name="Обычный 4 4 2" xfId="86"/>
    <cellStyle name="Обычный 4 4 3" xfId="87"/>
    <cellStyle name="Обычный 4 4 4" xfId="88"/>
    <cellStyle name="Обычный 4 4 5" xfId="89"/>
    <cellStyle name="Обычный 4 4 6" xfId="90"/>
    <cellStyle name="Обычный 4 5" xfId="91"/>
    <cellStyle name="Обычный 4 5 2" xfId="92"/>
    <cellStyle name="Обычный 4 5 3" xfId="93"/>
    <cellStyle name="Обычный 4 5 4" xfId="94"/>
    <cellStyle name="Обычный 4 5 5" xfId="95"/>
    <cellStyle name="Обычный 4 5 6" xfId="96"/>
    <cellStyle name="Обычный 4 6" xfId="97"/>
    <cellStyle name="Обычный 4 7" xfId="98"/>
    <cellStyle name="Обычный 4 8" xfId="99"/>
    <cellStyle name="Обычный 4 9" xfId="100"/>
    <cellStyle name="Процентный 2" xfId="101"/>
    <cellStyle name="Процентный 2 2" xfId="102"/>
    <cellStyle name="Процентный 3" xfId="103"/>
    <cellStyle name="Процентный 4" xfId="104"/>
    <cellStyle name="Финансовый 2" xfId="105"/>
    <cellStyle name="Финансовый 2 2" xfId="106"/>
    <cellStyle name="Финансовый 3" xfId="107"/>
    <cellStyle name="Финансовый 3 2" xfId="108"/>
    <cellStyle name="Финансовый 4" xfId="109"/>
    <cellStyle name="Финансовый 5" xfId="110"/>
    <cellStyle name="Финансовый 6" xfId="1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Z291"/>
  <sheetViews>
    <sheetView tabSelected="1" view="pageBreakPreview" topLeftCell="B241" zoomScale="50" zoomScaleNormal="43" zoomScaleSheetLayoutView="50" workbookViewId="0">
      <selection activeCell="O232" sqref="O232:O255"/>
    </sheetView>
  </sheetViews>
  <sheetFormatPr defaultRowHeight="18" outlineLevelCol="1" x14ac:dyDescent="0.35"/>
  <cols>
    <col min="1" max="1" width="7.33203125" style="27" customWidth="1"/>
    <col min="2" max="2" width="37.109375" customWidth="1"/>
    <col min="3" max="3" width="18.88671875" customWidth="1"/>
    <col min="4" max="4" width="18.6640625" customWidth="1"/>
    <col min="5" max="5" width="13.88671875" customWidth="1"/>
    <col min="6" max="6" width="11.88671875" customWidth="1"/>
    <col min="7" max="7" width="18.33203125" customWidth="1"/>
    <col min="8" max="8" width="17" customWidth="1"/>
    <col min="9" max="9" width="14" customWidth="1"/>
    <col min="10" max="10" width="15.88671875" customWidth="1"/>
    <col min="11" max="11" width="31.6640625" customWidth="1"/>
    <col min="12" max="12" width="12.6640625" customWidth="1"/>
    <col min="13" max="13" width="11.77734375" customWidth="1"/>
    <col min="14" max="14" width="20.109375" customWidth="1"/>
    <col min="15" max="15" width="21.33203125" customWidth="1"/>
    <col min="16" max="16" width="35.6640625" customWidth="1"/>
    <col min="17" max="17" width="16.5546875" customWidth="1"/>
    <col min="19" max="19" width="9.5546875" hidden="1" customWidth="1" outlineLevel="1"/>
    <col min="20" max="20" width="9.109375" collapsed="1"/>
  </cols>
  <sheetData>
    <row r="1" spans="1:130" ht="23.4" customHeight="1" x14ac:dyDescent="0.4">
      <c r="C1" s="28"/>
      <c r="D1" s="28"/>
      <c r="F1" s="29"/>
      <c r="M1" s="20"/>
    </row>
    <row r="2" spans="1:130" s="30" customFormat="1" ht="40.5" customHeight="1" x14ac:dyDescent="0.3">
      <c r="A2" s="223" t="s">
        <v>247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30" s="30" customFormat="1" ht="23.4" customHeight="1" thickBot="1" x14ac:dyDescent="0.35">
      <c r="Q3" s="31"/>
      <c r="R3" s="31"/>
    </row>
    <row r="4" spans="1:130" s="32" customFormat="1" ht="57" customHeight="1" x14ac:dyDescent="0.3">
      <c r="A4" s="238" t="s">
        <v>119</v>
      </c>
      <c r="B4" s="227" t="s">
        <v>155</v>
      </c>
      <c r="C4" s="231" t="s">
        <v>248</v>
      </c>
      <c r="D4" s="232"/>
      <c r="E4" s="233"/>
      <c r="F4" s="240" t="s">
        <v>159</v>
      </c>
      <c r="G4" s="241"/>
      <c r="H4" s="241"/>
      <c r="I4" s="241"/>
      <c r="J4" s="242"/>
      <c r="K4" s="237" t="s">
        <v>164</v>
      </c>
      <c r="L4" s="237"/>
      <c r="M4" s="237"/>
      <c r="N4" s="237"/>
      <c r="O4" s="227" t="s">
        <v>167</v>
      </c>
      <c r="P4" s="229" t="s">
        <v>170</v>
      </c>
      <c r="Q4" s="33"/>
      <c r="R4" s="33"/>
    </row>
    <row r="5" spans="1:130" s="32" customFormat="1" ht="168" customHeight="1" x14ac:dyDescent="0.3">
      <c r="A5" s="239"/>
      <c r="B5" s="228"/>
      <c r="C5" s="41" t="s">
        <v>249</v>
      </c>
      <c r="D5" s="41" t="s">
        <v>156</v>
      </c>
      <c r="E5" s="42" t="s">
        <v>157</v>
      </c>
      <c r="F5" s="42" t="s">
        <v>122</v>
      </c>
      <c r="G5" s="41" t="s">
        <v>250</v>
      </c>
      <c r="H5" s="41" t="s">
        <v>251</v>
      </c>
      <c r="I5" s="41" t="s">
        <v>161</v>
      </c>
      <c r="J5" s="41" t="s">
        <v>162</v>
      </c>
      <c r="K5" s="41" t="s">
        <v>168</v>
      </c>
      <c r="L5" s="43" t="s">
        <v>252</v>
      </c>
      <c r="M5" s="43" t="s">
        <v>253</v>
      </c>
      <c r="N5" s="43" t="s">
        <v>165</v>
      </c>
      <c r="O5" s="228"/>
      <c r="P5" s="230"/>
      <c r="Q5" s="33"/>
      <c r="R5" s="33"/>
    </row>
    <row r="6" spans="1:130" s="26" customFormat="1" ht="62.4" x14ac:dyDescent="0.3">
      <c r="A6" s="44"/>
      <c r="B6" s="41">
        <v>1</v>
      </c>
      <c r="C6" s="41">
        <v>2</v>
      </c>
      <c r="D6" s="41">
        <v>3</v>
      </c>
      <c r="E6" s="41" t="s">
        <v>158</v>
      </c>
      <c r="F6" s="41">
        <v>5</v>
      </c>
      <c r="G6" s="41">
        <v>6</v>
      </c>
      <c r="H6" s="41">
        <v>7</v>
      </c>
      <c r="I6" s="41" t="s">
        <v>160</v>
      </c>
      <c r="J6" s="41" t="s">
        <v>163</v>
      </c>
      <c r="K6" s="41">
        <v>10</v>
      </c>
      <c r="L6" s="41">
        <v>11</v>
      </c>
      <c r="M6" s="41">
        <v>12</v>
      </c>
      <c r="N6" s="41" t="s">
        <v>166</v>
      </c>
      <c r="O6" s="45" t="s">
        <v>246</v>
      </c>
      <c r="P6" s="46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30" s="32" customFormat="1" ht="45" customHeight="1" x14ac:dyDescent="0.3">
      <c r="A7" s="212">
        <v>1</v>
      </c>
      <c r="B7" s="180" t="s">
        <v>177</v>
      </c>
      <c r="C7" s="159">
        <v>35</v>
      </c>
      <c r="D7" s="159">
        <v>35</v>
      </c>
      <c r="E7" s="65">
        <f>D7/C7*100</f>
        <v>100</v>
      </c>
      <c r="F7" s="40" t="s">
        <v>125</v>
      </c>
      <c r="G7" s="47">
        <v>78.599999999999994</v>
      </c>
      <c r="H7" s="47">
        <v>78.5</v>
      </c>
      <c r="I7" s="47">
        <f>H7/G7*100</f>
        <v>99.872773536895693</v>
      </c>
      <c r="J7" s="70">
        <f>E7/I7*100</f>
        <v>100.12738853503183</v>
      </c>
      <c r="K7" s="48" t="s">
        <v>254</v>
      </c>
      <c r="L7" s="43">
        <v>230</v>
      </c>
      <c r="M7" s="161">
        <v>217</v>
      </c>
      <c r="N7" s="112">
        <f>L7/M7*100</f>
        <v>105.99078341013825</v>
      </c>
      <c r="O7" s="183">
        <f>N12*J7/100</f>
        <v>73.394220255678462</v>
      </c>
      <c r="P7" s="234" t="s">
        <v>353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30" s="32" customFormat="1" ht="73.8" customHeight="1" x14ac:dyDescent="0.3">
      <c r="A8" s="178"/>
      <c r="B8" s="181"/>
      <c r="C8" s="202" t="s">
        <v>346</v>
      </c>
      <c r="D8" s="203"/>
      <c r="E8" s="204"/>
      <c r="F8" s="52" t="s">
        <v>172</v>
      </c>
      <c r="G8" s="68">
        <v>0</v>
      </c>
      <c r="H8" s="68">
        <v>0</v>
      </c>
      <c r="I8" s="47"/>
      <c r="J8" s="67"/>
      <c r="K8" s="71" t="s">
        <v>255</v>
      </c>
      <c r="L8" s="43">
        <v>13</v>
      </c>
      <c r="M8" s="161">
        <v>36</v>
      </c>
      <c r="N8" s="112">
        <f t="shared" ref="N8:N11" si="0">L8/M8*100</f>
        <v>36.111111111111107</v>
      </c>
      <c r="O8" s="184"/>
      <c r="P8" s="235"/>
      <c r="Q8" s="33"/>
      <c r="R8" s="33"/>
    </row>
    <row r="9" spans="1:130" s="32" customFormat="1" ht="69" customHeight="1" x14ac:dyDescent="0.3">
      <c r="A9" s="178"/>
      <c r="B9" s="181"/>
      <c r="C9" s="205"/>
      <c r="D9" s="206"/>
      <c r="E9" s="207"/>
      <c r="F9" s="52" t="s">
        <v>171</v>
      </c>
      <c r="G9" s="68" t="s">
        <v>175</v>
      </c>
      <c r="H9" s="68" t="s">
        <v>175</v>
      </c>
      <c r="I9" s="47"/>
      <c r="J9" s="67"/>
      <c r="K9" s="48" t="s">
        <v>256</v>
      </c>
      <c r="L9" s="43">
        <v>19</v>
      </c>
      <c r="M9" s="161">
        <v>32</v>
      </c>
      <c r="N9" s="112">
        <f t="shared" si="0"/>
        <v>59.375</v>
      </c>
      <c r="O9" s="184"/>
      <c r="P9" s="235"/>
      <c r="Q9" s="33"/>
      <c r="R9" s="33"/>
    </row>
    <row r="10" spans="1:130" s="32" customFormat="1" ht="57.6" customHeight="1" x14ac:dyDescent="0.3">
      <c r="A10" s="178"/>
      <c r="B10" s="181"/>
      <c r="C10" s="205"/>
      <c r="D10" s="206"/>
      <c r="E10" s="207"/>
      <c r="F10" s="52" t="s">
        <v>173</v>
      </c>
      <c r="G10" s="53">
        <v>78.599999999999994</v>
      </c>
      <c r="H10" s="53">
        <v>78.5</v>
      </c>
      <c r="I10" s="47">
        <f>H10/G10*100</f>
        <v>99.872773536895693</v>
      </c>
      <c r="J10" s="69">
        <f>E7/I10*100</f>
        <v>100.12738853503183</v>
      </c>
      <c r="K10" s="48" t="s">
        <v>257</v>
      </c>
      <c r="L10" s="43">
        <v>2</v>
      </c>
      <c r="M10" s="161">
        <v>3</v>
      </c>
      <c r="N10" s="112">
        <f>L10/M10*100</f>
        <v>66.666666666666657</v>
      </c>
      <c r="O10" s="184"/>
      <c r="P10" s="235"/>
      <c r="Q10" s="33"/>
      <c r="R10" s="33"/>
    </row>
    <row r="11" spans="1:130" s="32" customFormat="1" ht="86.4" customHeight="1" x14ac:dyDescent="0.3">
      <c r="A11" s="178"/>
      <c r="B11" s="181"/>
      <c r="C11" s="205"/>
      <c r="D11" s="206"/>
      <c r="E11" s="207"/>
      <c r="F11" s="55" t="s">
        <v>174</v>
      </c>
      <c r="G11" s="53" t="s">
        <v>175</v>
      </c>
      <c r="H11" s="53" t="s">
        <v>175</v>
      </c>
      <c r="I11" s="47"/>
      <c r="J11" s="67"/>
      <c r="K11" s="48" t="s">
        <v>258</v>
      </c>
      <c r="L11" s="43">
        <v>60</v>
      </c>
      <c r="M11" s="161">
        <v>61</v>
      </c>
      <c r="N11" s="112">
        <f t="shared" si="0"/>
        <v>98.360655737704917</v>
      </c>
      <c r="O11" s="184"/>
      <c r="P11" s="235"/>
      <c r="Q11" s="34"/>
      <c r="R11" s="33"/>
    </row>
    <row r="12" spans="1:130" ht="60" customHeight="1" thickBot="1" x14ac:dyDescent="0.35">
      <c r="A12" s="179"/>
      <c r="B12" s="182"/>
      <c r="C12" s="208"/>
      <c r="D12" s="209"/>
      <c r="E12" s="210"/>
      <c r="F12" s="62"/>
      <c r="G12" s="63"/>
      <c r="H12" s="63"/>
      <c r="I12" s="63"/>
      <c r="J12" s="64"/>
      <c r="K12" s="224" t="s">
        <v>169</v>
      </c>
      <c r="L12" s="225"/>
      <c r="M12" s="226"/>
      <c r="N12" s="73">
        <f>SUM(N7:N11)/5</f>
        <v>73.300843385124182</v>
      </c>
      <c r="O12" s="185"/>
      <c r="P12" s="236"/>
    </row>
    <row r="13" spans="1:130" s="32" customFormat="1" ht="51" customHeight="1" x14ac:dyDescent="0.3">
      <c r="A13" s="212">
        <v>2</v>
      </c>
      <c r="B13" s="180" t="s">
        <v>176</v>
      </c>
      <c r="C13" s="65">
        <v>5</v>
      </c>
      <c r="D13" s="65">
        <v>5</v>
      </c>
      <c r="E13" s="118">
        <f>D13/C13*100</f>
        <v>100</v>
      </c>
      <c r="F13" s="40" t="s">
        <v>125</v>
      </c>
      <c r="G13" s="47">
        <f>SUM(G14:G17)</f>
        <v>392.9</v>
      </c>
      <c r="H13" s="47">
        <f>SUM(H14:H17)</f>
        <v>357.20000000000005</v>
      </c>
      <c r="I13" s="47">
        <f>H13/G13*100</f>
        <v>90.913718503436002</v>
      </c>
      <c r="J13" s="70">
        <f>E13/I13*100</f>
        <v>109.99440089585664</v>
      </c>
      <c r="K13" s="86" t="s">
        <v>31</v>
      </c>
      <c r="L13" s="100">
        <v>216350</v>
      </c>
      <c r="M13" s="164">
        <v>451061</v>
      </c>
      <c r="N13" s="101">
        <f>M13/L13*100</f>
        <v>208.4867113473538</v>
      </c>
      <c r="O13" s="183">
        <f>N91*J13/100</f>
        <v>118.08864376048588</v>
      </c>
      <c r="P13" s="186" t="s">
        <v>238</v>
      </c>
      <c r="Q13" s="37"/>
      <c r="R13" s="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</row>
    <row r="14" spans="1:130" s="32" customFormat="1" ht="79.5" customHeight="1" x14ac:dyDescent="0.3">
      <c r="A14" s="178"/>
      <c r="B14" s="181"/>
      <c r="C14" s="202" t="s">
        <v>334</v>
      </c>
      <c r="D14" s="203"/>
      <c r="E14" s="204"/>
      <c r="F14" s="52" t="s">
        <v>172</v>
      </c>
      <c r="G14" s="53"/>
      <c r="H14" s="53"/>
      <c r="I14" s="47"/>
      <c r="J14" s="67"/>
      <c r="K14" s="86" t="s">
        <v>32</v>
      </c>
      <c r="L14" s="102">
        <v>6023</v>
      </c>
      <c r="M14" s="164">
        <v>19897</v>
      </c>
      <c r="N14" s="101">
        <f t="shared" ref="N14:N74" si="1">M14/L14*100</f>
        <v>330.35032375892411</v>
      </c>
      <c r="O14" s="184"/>
      <c r="P14" s="187"/>
      <c r="Q14" s="33"/>
      <c r="R14" s="33"/>
    </row>
    <row r="15" spans="1:130" s="32" customFormat="1" ht="66" customHeight="1" x14ac:dyDescent="0.3">
      <c r="A15" s="178"/>
      <c r="B15" s="181"/>
      <c r="C15" s="205"/>
      <c r="D15" s="206"/>
      <c r="E15" s="207"/>
      <c r="F15" s="52" t="s">
        <v>171</v>
      </c>
      <c r="G15" s="53">
        <v>81.599999999999994</v>
      </c>
      <c r="H15" s="53">
        <v>81.599999999999994</v>
      </c>
      <c r="I15" s="47">
        <f>H15/G15*100</f>
        <v>100</v>
      </c>
      <c r="J15" s="69">
        <f>E13/I15*100</f>
        <v>100</v>
      </c>
      <c r="K15" s="87" t="s">
        <v>33</v>
      </c>
      <c r="L15" s="102">
        <v>289568</v>
      </c>
      <c r="M15" s="164">
        <v>734322</v>
      </c>
      <c r="N15" s="101">
        <f t="shared" si="1"/>
        <v>253.59224776218366</v>
      </c>
      <c r="O15" s="184"/>
      <c r="P15" s="187"/>
      <c r="Q15" s="33"/>
      <c r="R15" s="33"/>
    </row>
    <row r="16" spans="1:130" s="32" customFormat="1" ht="72.599999999999994" customHeight="1" x14ac:dyDescent="0.3">
      <c r="A16" s="178"/>
      <c r="B16" s="181"/>
      <c r="C16" s="205"/>
      <c r="D16" s="206"/>
      <c r="E16" s="207"/>
      <c r="F16" s="52" t="s">
        <v>173</v>
      </c>
      <c r="G16" s="53">
        <v>311.3</v>
      </c>
      <c r="H16" s="53">
        <v>275.60000000000002</v>
      </c>
      <c r="I16" s="47">
        <f>H16/G16*100</f>
        <v>88.531962736909747</v>
      </c>
      <c r="J16" s="69">
        <f>E13/I16*100</f>
        <v>112.95355587808416</v>
      </c>
      <c r="K16" s="88" t="s">
        <v>34</v>
      </c>
      <c r="L16" s="102">
        <v>112170</v>
      </c>
      <c r="M16" s="164">
        <v>162734</v>
      </c>
      <c r="N16" s="101">
        <f t="shared" si="1"/>
        <v>145.07800659712936</v>
      </c>
      <c r="O16" s="184"/>
      <c r="P16" s="187"/>
      <c r="Q16" s="33"/>
      <c r="R16" s="33"/>
    </row>
    <row r="17" spans="1:18" s="32" customFormat="1" ht="86.25" customHeight="1" x14ac:dyDescent="0.3">
      <c r="A17" s="178"/>
      <c r="B17" s="181"/>
      <c r="C17" s="205"/>
      <c r="D17" s="206"/>
      <c r="E17" s="207"/>
      <c r="F17" s="55" t="s">
        <v>174</v>
      </c>
      <c r="G17" s="53"/>
      <c r="H17" s="53"/>
      <c r="I17" s="47"/>
      <c r="J17" s="67"/>
      <c r="K17" s="88" t="s">
        <v>35</v>
      </c>
      <c r="L17" s="102">
        <v>4894</v>
      </c>
      <c r="M17" s="164">
        <v>5676.8</v>
      </c>
      <c r="N17" s="101">
        <f t="shared" si="1"/>
        <v>115.9950960359624</v>
      </c>
      <c r="O17" s="184"/>
      <c r="P17" s="187"/>
      <c r="Q17" s="34"/>
      <c r="R17" s="33"/>
    </row>
    <row r="18" spans="1:18" ht="58.95" customHeight="1" x14ac:dyDescent="0.3">
      <c r="A18" s="178"/>
      <c r="B18" s="181"/>
      <c r="C18" s="205"/>
      <c r="D18" s="206"/>
      <c r="E18" s="207"/>
      <c r="F18" s="56"/>
      <c r="G18" s="57"/>
      <c r="H18" s="57"/>
      <c r="I18" s="57"/>
      <c r="J18" s="58"/>
      <c r="K18" s="89" t="s">
        <v>36</v>
      </c>
      <c r="L18" s="103">
        <v>49.1</v>
      </c>
      <c r="M18" s="165">
        <v>38.700000000000003</v>
      </c>
      <c r="N18" s="101">
        <f t="shared" si="1"/>
        <v>78.818737270875772</v>
      </c>
      <c r="O18" s="184"/>
      <c r="P18" s="187"/>
    </row>
    <row r="19" spans="1:18" ht="96.6" customHeight="1" x14ac:dyDescent="0.3">
      <c r="A19" s="178"/>
      <c r="B19" s="181"/>
      <c r="C19" s="205"/>
      <c r="D19" s="206"/>
      <c r="E19" s="207"/>
      <c r="F19" s="59"/>
      <c r="G19" s="60"/>
      <c r="H19" s="60"/>
      <c r="I19" s="60"/>
      <c r="J19" s="61"/>
      <c r="K19" s="72" t="s">
        <v>37</v>
      </c>
      <c r="L19" s="103">
        <v>3181420</v>
      </c>
      <c r="M19" s="165">
        <v>3496334</v>
      </c>
      <c r="N19" s="101">
        <f t="shared" si="1"/>
        <v>109.89853587391794</v>
      </c>
      <c r="O19" s="184"/>
      <c r="P19" s="187"/>
    </row>
    <row r="20" spans="1:18" ht="63.75" customHeight="1" x14ac:dyDescent="0.3">
      <c r="A20" s="178"/>
      <c r="B20" s="181"/>
      <c r="C20" s="205"/>
      <c r="D20" s="206"/>
      <c r="E20" s="207"/>
      <c r="F20" s="59"/>
      <c r="G20" s="60"/>
      <c r="H20" s="60"/>
      <c r="I20" s="60"/>
      <c r="J20" s="61"/>
      <c r="K20" s="72" t="s">
        <v>38</v>
      </c>
      <c r="L20" s="103">
        <v>22979.599999999999</v>
      </c>
      <c r="M20" s="165">
        <v>20624.400000000001</v>
      </c>
      <c r="N20" s="101">
        <f t="shared" si="1"/>
        <v>89.750909502341216</v>
      </c>
      <c r="O20" s="184"/>
      <c r="P20" s="187"/>
    </row>
    <row r="21" spans="1:18" ht="44.4" customHeight="1" x14ac:dyDescent="0.3">
      <c r="A21" s="178"/>
      <c r="B21" s="181"/>
      <c r="C21" s="205"/>
      <c r="D21" s="206"/>
      <c r="E21" s="207"/>
      <c r="F21" s="59"/>
      <c r="G21" s="60"/>
      <c r="H21" s="60"/>
      <c r="I21" s="60"/>
      <c r="J21" s="61"/>
      <c r="K21" s="87" t="s">
        <v>39</v>
      </c>
      <c r="L21" s="103">
        <v>74880</v>
      </c>
      <c r="M21" s="165">
        <v>82326.2</v>
      </c>
      <c r="N21" s="101">
        <f t="shared" si="1"/>
        <v>109.94417735042734</v>
      </c>
      <c r="O21" s="184"/>
      <c r="P21" s="187"/>
    </row>
    <row r="22" spans="1:18" ht="33.6" customHeight="1" x14ac:dyDescent="0.3">
      <c r="A22" s="178"/>
      <c r="B22" s="181"/>
      <c r="C22" s="205"/>
      <c r="D22" s="206"/>
      <c r="E22" s="207"/>
      <c r="F22" s="59"/>
      <c r="G22" s="60"/>
      <c r="H22" s="60"/>
      <c r="I22" s="60"/>
      <c r="J22" s="61"/>
      <c r="K22" s="87" t="s">
        <v>40</v>
      </c>
      <c r="L22" s="103">
        <v>42</v>
      </c>
      <c r="M22" s="165">
        <v>31.5</v>
      </c>
      <c r="N22" s="101">
        <f t="shared" si="1"/>
        <v>75</v>
      </c>
      <c r="O22" s="184"/>
      <c r="P22" s="187"/>
    </row>
    <row r="23" spans="1:18" ht="32.4" customHeight="1" x14ac:dyDescent="0.3">
      <c r="A23" s="178"/>
      <c r="B23" s="181"/>
      <c r="C23" s="205"/>
      <c r="D23" s="206"/>
      <c r="E23" s="207"/>
      <c r="F23" s="59"/>
      <c r="G23" s="60"/>
      <c r="H23" s="60"/>
      <c r="I23" s="60"/>
      <c r="J23" s="61"/>
      <c r="K23" s="87" t="s">
        <v>41</v>
      </c>
      <c r="L23" s="103">
        <v>230000</v>
      </c>
      <c r="M23" s="165">
        <v>275112.2</v>
      </c>
      <c r="N23" s="101">
        <f t="shared" si="1"/>
        <v>119.614</v>
      </c>
      <c r="O23" s="184"/>
      <c r="P23" s="187"/>
    </row>
    <row r="24" spans="1:18" ht="42.6" customHeight="1" x14ac:dyDescent="0.3">
      <c r="A24" s="178"/>
      <c r="B24" s="181"/>
      <c r="C24" s="205"/>
      <c r="D24" s="206"/>
      <c r="E24" s="207"/>
      <c r="F24" s="59"/>
      <c r="G24" s="60"/>
      <c r="H24" s="60"/>
      <c r="I24" s="60"/>
      <c r="J24" s="61"/>
      <c r="K24" s="87" t="s">
        <v>42</v>
      </c>
      <c r="L24" s="103">
        <v>339681</v>
      </c>
      <c r="M24" s="165">
        <v>549097</v>
      </c>
      <c r="N24" s="101">
        <f t="shared" si="1"/>
        <v>161.65078411804018</v>
      </c>
      <c r="O24" s="184"/>
      <c r="P24" s="187"/>
    </row>
    <row r="25" spans="1:18" ht="66.75" customHeight="1" x14ac:dyDescent="0.3">
      <c r="A25" s="178"/>
      <c r="B25" s="181"/>
      <c r="C25" s="205"/>
      <c r="D25" s="206"/>
      <c r="E25" s="207"/>
      <c r="F25" s="59"/>
      <c r="G25" s="60"/>
      <c r="H25" s="60"/>
      <c r="I25" s="60"/>
      <c r="J25" s="61"/>
      <c r="K25" s="87" t="s">
        <v>43</v>
      </c>
      <c r="L25" s="103">
        <v>5350</v>
      </c>
      <c r="M25" s="165">
        <v>6332.1</v>
      </c>
      <c r="N25" s="101">
        <f t="shared" si="1"/>
        <v>118.35700934579441</v>
      </c>
      <c r="O25" s="184"/>
      <c r="P25" s="187"/>
    </row>
    <row r="26" spans="1:18" ht="66.75" customHeight="1" x14ac:dyDescent="0.3">
      <c r="A26" s="178"/>
      <c r="B26" s="181"/>
      <c r="C26" s="205"/>
      <c r="D26" s="206"/>
      <c r="E26" s="207"/>
      <c r="F26" s="59"/>
      <c r="G26" s="60"/>
      <c r="H26" s="60"/>
      <c r="I26" s="60"/>
      <c r="J26" s="61"/>
      <c r="K26" s="87" t="s">
        <v>44</v>
      </c>
      <c r="L26" s="103">
        <v>28265</v>
      </c>
      <c r="M26" s="165">
        <v>31967.8</v>
      </c>
      <c r="N26" s="101">
        <f t="shared" si="1"/>
        <v>113.10030072527861</v>
      </c>
      <c r="O26" s="184"/>
      <c r="P26" s="187"/>
    </row>
    <row r="27" spans="1:18" ht="18" customHeight="1" x14ac:dyDescent="0.3">
      <c r="A27" s="178"/>
      <c r="B27" s="181"/>
      <c r="C27" s="205"/>
      <c r="D27" s="206"/>
      <c r="E27" s="207"/>
      <c r="F27" s="59"/>
      <c r="G27" s="60"/>
      <c r="H27" s="60"/>
      <c r="I27" s="60"/>
      <c r="J27" s="61"/>
      <c r="K27" s="87" t="s">
        <v>45</v>
      </c>
      <c r="L27" s="103">
        <v>6854</v>
      </c>
      <c r="M27" s="165">
        <v>7586</v>
      </c>
      <c r="N27" s="101">
        <f t="shared" si="1"/>
        <v>110.67989495185293</v>
      </c>
      <c r="O27" s="184"/>
      <c r="P27" s="187"/>
    </row>
    <row r="28" spans="1:18" ht="44.4" customHeight="1" x14ac:dyDescent="0.3">
      <c r="A28" s="178"/>
      <c r="B28" s="181"/>
      <c r="C28" s="205"/>
      <c r="D28" s="206"/>
      <c r="E28" s="207"/>
      <c r="F28" s="59"/>
      <c r="G28" s="60"/>
      <c r="H28" s="60"/>
      <c r="I28" s="60"/>
      <c r="J28" s="61"/>
      <c r="K28" s="87" t="s">
        <v>46</v>
      </c>
      <c r="L28" s="103">
        <v>456500</v>
      </c>
      <c r="M28" s="165">
        <v>693751</v>
      </c>
      <c r="N28" s="101">
        <f t="shared" si="1"/>
        <v>151.97174151150054</v>
      </c>
      <c r="O28" s="184"/>
      <c r="P28" s="187"/>
    </row>
    <row r="29" spans="1:18" ht="31.95" customHeight="1" x14ac:dyDescent="0.3">
      <c r="A29" s="178"/>
      <c r="B29" s="181"/>
      <c r="C29" s="205"/>
      <c r="D29" s="206"/>
      <c r="E29" s="207"/>
      <c r="F29" s="59"/>
      <c r="G29" s="60"/>
      <c r="H29" s="60"/>
      <c r="I29" s="60"/>
      <c r="J29" s="61"/>
      <c r="K29" s="87" t="s">
        <v>47</v>
      </c>
      <c r="L29" s="103">
        <v>18587</v>
      </c>
      <c r="M29" s="165">
        <v>20624.400000000001</v>
      </c>
      <c r="N29" s="101">
        <f t="shared" si="1"/>
        <v>110.96142465163825</v>
      </c>
      <c r="O29" s="184"/>
      <c r="P29" s="187"/>
    </row>
    <row r="30" spans="1:18" ht="46.95" customHeight="1" x14ac:dyDescent="0.3">
      <c r="A30" s="178"/>
      <c r="B30" s="181"/>
      <c r="C30" s="205"/>
      <c r="D30" s="206"/>
      <c r="E30" s="207"/>
      <c r="F30" s="59"/>
      <c r="G30" s="60"/>
      <c r="H30" s="60"/>
      <c r="I30" s="60"/>
      <c r="J30" s="61"/>
      <c r="K30" s="87" t="s">
        <v>48</v>
      </c>
      <c r="L30" s="103">
        <v>28.5</v>
      </c>
      <c r="M30" s="165">
        <v>29.9</v>
      </c>
      <c r="N30" s="101">
        <f t="shared" si="1"/>
        <v>104.91228070175438</v>
      </c>
      <c r="O30" s="184"/>
      <c r="P30" s="187"/>
    </row>
    <row r="31" spans="1:18" ht="43.95" customHeight="1" x14ac:dyDescent="0.3">
      <c r="A31" s="178"/>
      <c r="B31" s="181"/>
      <c r="C31" s="205"/>
      <c r="D31" s="206"/>
      <c r="E31" s="207"/>
      <c r="F31" s="59"/>
      <c r="G31" s="60"/>
      <c r="H31" s="60"/>
      <c r="I31" s="60"/>
      <c r="J31" s="61"/>
      <c r="K31" s="87" t="s">
        <v>49</v>
      </c>
      <c r="L31" s="103">
        <v>5500</v>
      </c>
      <c r="M31" s="165">
        <v>4620</v>
      </c>
      <c r="N31" s="101">
        <f t="shared" si="1"/>
        <v>84</v>
      </c>
      <c r="O31" s="184"/>
      <c r="P31" s="187"/>
    </row>
    <row r="32" spans="1:18" ht="46.95" customHeight="1" x14ac:dyDescent="0.3">
      <c r="A32" s="178"/>
      <c r="B32" s="181"/>
      <c r="C32" s="205"/>
      <c r="D32" s="206"/>
      <c r="E32" s="207"/>
      <c r="F32" s="59"/>
      <c r="G32" s="60"/>
      <c r="H32" s="60"/>
      <c r="I32" s="60"/>
      <c r="J32" s="61"/>
      <c r="K32" s="87" t="s">
        <v>50</v>
      </c>
      <c r="L32" s="103">
        <v>85</v>
      </c>
      <c r="M32" s="165">
        <v>93.2</v>
      </c>
      <c r="N32" s="101">
        <f t="shared" si="1"/>
        <v>109.64705882352941</v>
      </c>
      <c r="O32" s="184"/>
      <c r="P32" s="187"/>
    </row>
    <row r="33" spans="1:16" ht="42" customHeight="1" x14ac:dyDescent="0.3">
      <c r="A33" s="178"/>
      <c r="B33" s="181"/>
      <c r="C33" s="205"/>
      <c r="D33" s="206"/>
      <c r="E33" s="207"/>
      <c r="F33" s="59"/>
      <c r="G33" s="60"/>
      <c r="H33" s="60"/>
      <c r="I33" s="60"/>
      <c r="J33" s="61"/>
      <c r="K33" s="87" t="s">
        <v>51</v>
      </c>
      <c r="L33" s="103">
        <v>43</v>
      </c>
      <c r="M33" s="165">
        <v>79.599999999999994</v>
      </c>
      <c r="N33" s="101">
        <f t="shared" si="1"/>
        <v>185.11627906976742</v>
      </c>
      <c r="O33" s="184"/>
      <c r="P33" s="187"/>
    </row>
    <row r="34" spans="1:16" ht="118.2" customHeight="1" x14ac:dyDescent="0.3">
      <c r="A34" s="178"/>
      <c r="B34" s="181"/>
      <c r="C34" s="205"/>
      <c r="D34" s="206"/>
      <c r="E34" s="207"/>
      <c r="F34" s="59"/>
      <c r="G34" s="60"/>
      <c r="H34" s="60"/>
      <c r="I34" s="60"/>
      <c r="J34" s="61"/>
      <c r="K34" s="87" t="s">
        <v>52</v>
      </c>
      <c r="L34" s="103">
        <v>64.900000000000006</v>
      </c>
      <c r="M34" s="165">
        <v>59.3</v>
      </c>
      <c r="N34" s="101">
        <f t="shared" si="1"/>
        <v>91.371340523882878</v>
      </c>
      <c r="O34" s="184"/>
      <c r="P34" s="187"/>
    </row>
    <row r="35" spans="1:16" ht="28.2" customHeight="1" x14ac:dyDescent="0.3">
      <c r="A35" s="178"/>
      <c r="B35" s="181"/>
      <c r="C35" s="205"/>
      <c r="D35" s="206"/>
      <c r="E35" s="207"/>
      <c r="F35" s="59"/>
      <c r="G35" s="60"/>
      <c r="H35" s="60"/>
      <c r="I35" s="60"/>
      <c r="J35" s="61"/>
      <c r="K35" s="87" t="s">
        <v>53</v>
      </c>
      <c r="L35" s="103">
        <v>77</v>
      </c>
      <c r="M35" s="165">
        <v>97.3</v>
      </c>
      <c r="N35" s="101">
        <f t="shared" si="1"/>
        <v>126.36363636363637</v>
      </c>
      <c r="O35" s="184"/>
      <c r="P35" s="187"/>
    </row>
    <row r="36" spans="1:16" ht="44.4" customHeight="1" x14ac:dyDescent="0.3">
      <c r="A36" s="178"/>
      <c r="B36" s="181"/>
      <c r="C36" s="205"/>
      <c r="D36" s="206"/>
      <c r="E36" s="207"/>
      <c r="F36" s="59"/>
      <c r="G36" s="60"/>
      <c r="H36" s="60"/>
      <c r="I36" s="60"/>
      <c r="J36" s="61"/>
      <c r="K36" s="87" t="s">
        <v>54</v>
      </c>
      <c r="L36" s="103">
        <v>71</v>
      </c>
      <c r="M36" s="165">
        <v>91.3</v>
      </c>
      <c r="N36" s="101">
        <f t="shared" si="1"/>
        <v>128.59154929577466</v>
      </c>
      <c r="O36" s="184"/>
      <c r="P36" s="187"/>
    </row>
    <row r="37" spans="1:16" ht="44.4" customHeight="1" x14ac:dyDescent="0.3">
      <c r="A37" s="178"/>
      <c r="B37" s="181"/>
      <c r="C37" s="205"/>
      <c r="D37" s="206"/>
      <c r="E37" s="207"/>
      <c r="F37" s="59"/>
      <c r="G37" s="60"/>
      <c r="H37" s="60"/>
      <c r="I37" s="60"/>
      <c r="J37" s="61"/>
      <c r="K37" s="87" t="s">
        <v>55</v>
      </c>
      <c r="L37" s="103">
        <v>86</v>
      </c>
      <c r="M37" s="165">
        <v>95.4</v>
      </c>
      <c r="N37" s="101">
        <f t="shared" si="1"/>
        <v>110.93023255813954</v>
      </c>
      <c r="O37" s="184"/>
      <c r="P37" s="187"/>
    </row>
    <row r="38" spans="1:16" ht="48" customHeight="1" x14ac:dyDescent="0.3">
      <c r="A38" s="178"/>
      <c r="B38" s="181"/>
      <c r="C38" s="205"/>
      <c r="D38" s="206"/>
      <c r="E38" s="207"/>
      <c r="F38" s="59"/>
      <c r="G38" s="60"/>
      <c r="H38" s="60"/>
      <c r="I38" s="60"/>
      <c r="J38" s="61"/>
      <c r="K38" s="87" t="s">
        <v>56</v>
      </c>
      <c r="L38" s="103">
        <v>100</v>
      </c>
      <c r="M38" s="165">
        <v>100</v>
      </c>
      <c r="N38" s="101">
        <f t="shared" si="1"/>
        <v>100</v>
      </c>
      <c r="O38" s="184"/>
      <c r="P38" s="187"/>
    </row>
    <row r="39" spans="1:16" ht="60" customHeight="1" x14ac:dyDescent="0.3">
      <c r="A39" s="178"/>
      <c r="B39" s="181"/>
      <c r="C39" s="205"/>
      <c r="D39" s="206"/>
      <c r="E39" s="207"/>
      <c r="F39" s="59"/>
      <c r="G39" s="60"/>
      <c r="H39" s="60"/>
      <c r="I39" s="60"/>
      <c r="J39" s="61"/>
      <c r="K39" s="87" t="s">
        <v>57</v>
      </c>
      <c r="L39" s="103">
        <v>100</v>
      </c>
      <c r="M39" s="165">
        <v>100</v>
      </c>
      <c r="N39" s="101">
        <f t="shared" si="1"/>
        <v>100</v>
      </c>
      <c r="O39" s="184"/>
      <c r="P39" s="187"/>
    </row>
    <row r="40" spans="1:16" ht="78" customHeight="1" x14ac:dyDescent="0.3">
      <c r="A40" s="178"/>
      <c r="B40" s="181"/>
      <c r="C40" s="205"/>
      <c r="D40" s="206"/>
      <c r="E40" s="207"/>
      <c r="F40" s="59"/>
      <c r="G40" s="60"/>
      <c r="H40" s="60"/>
      <c r="I40" s="60"/>
      <c r="J40" s="61"/>
      <c r="K40" s="87" t="s">
        <v>58</v>
      </c>
      <c r="L40" s="103">
        <v>11.8</v>
      </c>
      <c r="M40" s="165">
        <v>11.8</v>
      </c>
      <c r="N40" s="101">
        <f t="shared" si="1"/>
        <v>100</v>
      </c>
      <c r="O40" s="184"/>
      <c r="P40" s="187"/>
    </row>
    <row r="41" spans="1:16" ht="78" customHeight="1" x14ac:dyDescent="0.3">
      <c r="A41" s="178"/>
      <c r="B41" s="181"/>
      <c r="C41" s="205"/>
      <c r="D41" s="206"/>
      <c r="E41" s="207"/>
      <c r="F41" s="59"/>
      <c r="G41" s="60"/>
      <c r="H41" s="60"/>
      <c r="I41" s="60"/>
      <c r="J41" s="61"/>
      <c r="K41" s="87" t="s">
        <v>59</v>
      </c>
      <c r="L41" s="103">
        <v>75</v>
      </c>
      <c r="M41" s="165">
        <v>21</v>
      </c>
      <c r="N41" s="101">
        <f t="shared" si="1"/>
        <v>28.000000000000004</v>
      </c>
      <c r="O41" s="184"/>
      <c r="P41" s="187"/>
    </row>
    <row r="42" spans="1:16" ht="45" customHeight="1" x14ac:dyDescent="0.3">
      <c r="A42" s="178"/>
      <c r="B42" s="181"/>
      <c r="C42" s="205"/>
      <c r="D42" s="206"/>
      <c r="E42" s="207"/>
      <c r="F42" s="59"/>
      <c r="G42" s="60"/>
      <c r="H42" s="60"/>
      <c r="I42" s="60"/>
      <c r="J42" s="61"/>
      <c r="K42" s="87" t="s">
        <v>60</v>
      </c>
      <c r="L42" s="103">
        <v>97</v>
      </c>
      <c r="M42" s="165">
        <v>94</v>
      </c>
      <c r="N42" s="101">
        <f t="shared" si="1"/>
        <v>96.907216494845358</v>
      </c>
      <c r="O42" s="184"/>
      <c r="P42" s="187"/>
    </row>
    <row r="43" spans="1:16" ht="48" customHeight="1" x14ac:dyDescent="0.3">
      <c r="A43" s="178"/>
      <c r="B43" s="181"/>
      <c r="C43" s="205"/>
      <c r="D43" s="206"/>
      <c r="E43" s="207"/>
      <c r="F43" s="59"/>
      <c r="G43" s="60"/>
      <c r="H43" s="60"/>
      <c r="I43" s="60"/>
      <c r="J43" s="61"/>
      <c r="K43" s="87" t="s">
        <v>62</v>
      </c>
      <c r="L43" s="103">
        <v>2</v>
      </c>
      <c r="M43" s="165">
        <v>2</v>
      </c>
      <c r="N43" s="101">
        <f t="shared" si="1"/>
        <v>100</v>
      </c>
      <c r="O43" s="184"/>
      <c r="P43" s="187"/>
    </row>
    <row r="44" spans="1:16" ht="33" customHeight="1" x14ac:dyDescent="0.3">
      <c r="A44" s="178"/>
      <c r="B44" s="181"/>
      <c r="C44" s="205"/>
      <c r="D44" s="206"/>
      <c r="E44" s="207"/>
      <c r="F44" s="59"/>
      <c r="G44" s="60"/>
      <c r="H44" s="60"/>
      <c r="I44" s="60"/>
      <c r="J44" s="61"/>
      <c r="K44" s="87" t="s">
        <v>61</v>
      </c>
      <c r="L44" s="103">
        <v>3</v>
      </c>
      <c r="M44" s="165">
        <v>3</v>
      </c>
      <c r="N44" s="101">
        <f t="shared" si="1"/>
        <v>100</v>
      </c>
      <c r="O44" s="184"/>
      <c r="P44" s="187"/>
    </row>
    <row r="45" spans="1:16" ht="58.2" customHeight="1" x14ac:dyDescent="0.3">
      <c r="A45" s="178"/>
      <c r="B45" s="181"/>
      <c r="C45" s="205"/>
      <c r="D45" s="206"/>
      <c r="E45" s="207"/>
      <c r="F45" s="59"/>
      <c r="G45" s="60"/>
      <c r="H45" s="60"/>
      <c r="I45" s="60"/>
      <c r="J45" s="61"/>
      <c r="K45" s="90" t="s">
        <v>63</v>
      </c>
      <c r="L45" s="103">
        <v>185</v>
      </c>
      <c r="M45" s="165">
        <v>185</v>
      </c>
      <c r="N45" s="101">
        <f t="shared" si="1"/>
        <v>100</v>
      </c>
      <c r="O45" s="184"/>
      <c r="P45" s="187"/>
    </row>
    <row r="46" spans="1:16" ht="59.4" customHeight="1" x14ac:dyDescent="0.3">
      <c r="A46" s="178"/>
      <c r="B46" s="181"/>
      <c r="C46" s="205"/>
      <c r="D46" s="206"/>
      <c r="E46" s="207"/>
      <c r="F46" s="59"/>
      <c r="G46" s="60"/>
      <c r="H46" s="60"/>
      <c r="I46" s="60"/>
      <c r="J46" s="61"/>
      <c r="K46" s="87" t="s">
        <v>64</v>
      </c>
      <c r="L46" s="103">
        <v>5</v>
      </c>
      <c r="M46" s="165">
        <v>5</v>
      </c>
      <c r="N46" s="101">
        <f t="shared" si="1"/>
        <v>100</v>
      </c>
      <c r="O46" s="184"/>
      <c r="P46" s="187"/>
    </row>
    <row r="47" spans="1:16" ht="46.2" customHeight="1" x14ac:dyDescent="0.3">
      <c r="A47" s="178"/>
      <c r="B47" s="181"/>
      <c r="C47" s="205"/>
      <c r="D47" s="206"/>
      <c r="E47" s="207"/>
      <c r="F47" s="59"/>
      <c r="G47" s="60"/>
      <c r="H47" s="60"/>
      <c r="I47" s="60"/>
      <c r="J47" s="61"/>
      <c r="K47" s="87" t="s">
        <v>76</v>
      </c>
      <c r="L47" s="103">
        <v>1505686</v>
      </c>
      <c r="M47" s="165">
        <v>1269929</v>
      </c>
      <c r="N47" s="101">
        <f t="shared" si="1"/>
        <v>84.342220091041554</v>
      </c>
      <c r="O47" s="184"/>
      <c r="P47" s="187"/>
    </row>
    <row r="48" spans="1:16" ht="47.4" customHeight="1" x14ac:dyDescent="0.3">
      <c r="A48" s="178"/>
      <c r="B48" s="181"/>
      <c r="C48" s="205"/>
      <c r="D48" s="206"/>
      <c r="E48" s="207"/>
      <c r="F48" s="59"/>
      <c r="G48" s="60"/>
      <c r="H48" s="60"/>
      <c r="I48" s="60"/>
      <c r="J48" s="61"/>
      <c r="K48" s="86" t="s">
        <v>65</v>
      </c>
      <c r="L48" s="103">
        <v>106.9</v>
      </c>
      <c r="M48" s="165">
        <v>99</v>
      </c>
      <c r="N48" s="101">
        <f t="shared" si="1"/>
        <v>92.609915809167447</v>
      </c>
      <c r="O48" s="184"/>
      <c r="P48" s="187"/>
    </row>
    <row r="49" spans="1:16" ht="58.2" customHeight="1" x14ac:dyDescent="0.3">
      <c r="A49" s="178"/>
      <c r="B49" s="181"/>
      <c r="C49" s="205"/>
      <c r="D49" s="206"/>
      <c r="E49" s="207"/>
      <c r="F49" s="59"/>
      <c r="G49" s="60"/>
      <c r="H49" s="60"/>
      <c r="I49" s="60"/>
      <c r="J49" s="61"/>
      <c r="K49" s="86" t="s">
        <v>66</v>
      </c>
      <c r="L49" s="103">
        <v>84842</v>
      </c>
      <c r="M49" s="165">
        <v>67542</v>
      </c>
      <c r="N49" s="101">
        <f t="shared" si="1"/>
        <v>79.609155842625114</v>
      </c>
      <c r="O49" s="184"/>
      <c r="P49" s="187"/>
    </row>
    <row r="50" spans="1:16" ht="32.4" customHeight="1" x14ac:dyDescent="0.3">
      <c r="A50" s="178"/>
      <c r="B50" s="181"/>
      <c r="C50" s="205"/>
      <c r="D50" s="206"/>
      <c r="E50" s="207"/>
      <c r="F50" s="59"/>
      <c r="G50" s="60"/>
      <c r="H50" s="60"/>
      <c r="I50" s="60"/>
      <c r="J50" s="61"/>
      <c r="K50" s="87" t="s">
        <v>67</v>
      </c>
      <c r="L50" s="103">
        <v>66</v>
      </c>
      <c r="M50" s="165">
        <v>66.8</v>
      </c>
      <c r="N50" s="101">
        <f t="shared" si="1"/>
        <v>101.2121212121212</v>
      </c>
      <c r="O50" s="184"/>
      <c r="P50" s="187"/>
    </row>
    <row r="51" spans="1:16" ht="30.6" customHeight="1" x14ac:dyDescent="0.3">
      <c r="A51" s="178"/>
      <c r="B51" s="181"/>
      <c r="C51" s="205"/>
      <c r="D51" s="206"/>
      <c r="E51" s="207"/>
      <c r="F51" s="59"/>
      <c r="G51" s="60"/>
      <c r="H51" s="60"/>
      <c r="I51" s="60"/>
      <c r="J51" s="61"/>
      <c r="K51" s="88" t="s">
        <v>68</v>
      </c>
      <c r="L51" s="103">
        <v>8</v>
      </c>
      <c r="M51" s="165">
        <v>8</v>
      </c>
      <c r="N51" s="101">
        <f t="shared" si="1"/>
        <v>100</v>
      </c>
      <c r="O51" s="184"/>
      <c r="P51" s="187"/>
    </row>
    <row r="52" spans="1:16" ht="77.400000000000006" customHeight="1" x14ac:dyDescent="0.3">
      <c r="A52" s="178"/>
      <c r="B52" s="181"/>
      <c r="C52" s="205"/>
      <c r="D52" s="206"/>
      <c r="E52" s="207"/>
      <c r="F52" s="59"/>
      <c r="G52" s="60"/>
      <c r="H52" s="60"/>
      <c r="I52" s="60"/>
      <c r="J52" s="61"/>
      <c r="K52" s="90" t="s">
        <v>69</v>
      </c>
      <c r="L52" s="103">
        <v>65.5</v>
      </c>
      <c r="M52" s="165">
        <v>83.7</v>
      </c>
      <c r="N52" s="101">
        <f t="shared" si="1"/>
        <v>127.78625954198475</v>
      </c>
      <c r="O52" s="184"/>
      <c r="P52" s="187"/>
    </row>
    <row r="53" spans="1:16" ht="49.2" customHeight="1" x14ac:dyDescent="0.3">
      <c r="A53" s="178"/>
      <c r="B53" s="181"/>
      <c r="C53" s="205"/>
      <c r="D53" s="206"/>
      <c r="E53" s="207"/>
      <c r="F53" s="59"/>
      <c r="G53" s="60"/>
      <c r="H53" s="60"/>
      <c r="I53" s="60"/>
      <c r="J53" s="61"/>
      <c r="K53" s="87" t="s">
        <v>70</v>
      </c>
      <c r="L53" s="103">
        <v>76.5</v>
      </c>
      <c r="M53" s="165">
        <v>69.099999999999994</v>
      </c>
      <c r="N53" s="101">
        <f t="shared" si="1"/>
        <v>90.326797385620907</v>
      </c>
      <c r="O53" s="184"/>
      <c r="P53" s="187"/>
    </row>
    <row r="54" spans="1:16" ht="46.2" customHeight="1" x14ac:dyDescent="0.3">
      <c r="A54" s="178"/>
      <c r="B54" s="181"/>
      <c r="C54" s="205"/>
      <c r="D54" s="206"/>
      <c r="E54" s="207"/>
      <c r="F54" s="59"/>
      <c r="G54" s="60"/>
      <c r="H54" s="60"/>
      <c r="I54" s="60"/>
      <c r="J54" s="61"/>
      <c r="K54" s="87" t="s">
        <v>71</v>
      </c>
      <c r="L54" s="103">
        <v>82</v>
      </c>
      <c r="M54" s="165">
        <v>122</v>
      </c>
      <c r="N54" s="101">
        <f t="shared" si="1"/>
        <v>148.78048780487805</v>
      </c>
      <c r="O54" s="184"/>
      <c r="P54" s="187"/>
    </row>
    <row r="55" spans="1:16" ht="61.2" customHeight="1" x14ac:dyDescent="0.3">
      <c r="A55" s="178"/>
      <c r="B55" s="181"/>
      <c r="C55" s="205"/>
      <c r="D55" s="206"/>
      <c r="E55" s="207"/>
      <c r="F55" s="59"/>
      <c r="G55" s="60"/>
      <c r="H55" s="60"/>
      <c r="I55" s="60"/>
      <c r="J55" s="61"/>
      <c r="K55" s="91" t="s">
        <v>72</v>
      </c>
      <c r="L55" s="103">
        <v>95</v>
      </c>
      <c r="M55" s="165">
        <v>100</v>
      </c>
      <c r="N55" s="101">
        <f t="shared" si="1"/>
        <v>105.26315789473684</v>
      </c>
      <c r="O55" s="184"/>
      <c r="P55" s="187"/>
    </row>
    <row r="56" spans="1:16" ht="77.400000000000006" customHeight="1" x14ac:dyDescent="0.3">
      <c r="A56" s="178"/>
      <c r="B56" s="181"/>
      <c r="C56" s="205"/>
      <c r="D56" s="206"/>
      <c r="E56" s="207"/>
      <c r="F56" s="59"/>
      <c r="G56" s="60"/>
      <c r="H56" s="60"/>
      <c r="I56" s="60"/>
      <c r="J56" s="61"/>
      <c r="K56" s="87" t="s">
        <v>73</v>
      </c>
      <c r="L56" s="103">
        <v>90</v>
      </c>
      <c r="M56" s="165">
        <v>90</v>
      </c>
      <c r="N56" s="101">
        <f t="shared" si="1"/>
        <v>100</v>
      </c>
      <c r="O56" s="184"/>
      <c r="P56" s="187"/>
    </row>
    <row r="57" spans="1:16" ht="61.2" customHeight="1" x14ac:dyDescent="0.3">
      <c r="A57" s="178"/>
      <c r="B57" s="181"/>
      <c r="C57" s="205"/>
      <c r="D57" s="206"/>
      <c r="E57" s="207"/>
      <c r="F57" s="59"/>
      <c r="G57" s="60"/>
      <c r="H57" s="60"/>
      <c r="I57" s="60"/>
      <c r="J57" s="61"/>
      <c r="K57" s="88" t="s">
        <v>74</v>
      </c>
      <c r="L57" s="103">
        <v>30</v>
      </c>
      <c r="M57" s="165">
        <v>0</v>
      </c>
      <c r="N57" s="101">
        <f t="shared" si="1"/>
        <v>0</v>
      </c>
      <c r="O57" s="184"/>
      <c r="P57" s="187"/>
    </row>
    <row r="58" spans="1:16" ht="57.6" customHeight="1" x14ac:dyDescent="0.3">
      <c r="A58" s="178"/>
      <c r="B58" s="181"/>
      <c r="C58" s="205"/>
      <c r="D58" s="206"/>
      <c r="E58" s="207"/>
      <c r="F58" s="59"/>
      <c r="G58" s="60"/>
      <c r="H58" s="60"/>
      <c r="I58" s="60"/>
      <c r="J58" s="61"/>
      <c r="K58" s="92" t="s">
        <v>75</v>
      </c>
      <c r="L58" s="103">
        <v>30</v>
      </c>
      <c r="M58" s="165">
        <v>30</v>
      </c>
      <c r="N58" s="101">
        <f t="shared" si="1"/>
        <v>100</v>
      </c>
      <c r="O58" s="184"/>
      <c r="P58" s="187"/>
    </row>
    <row r="59" spans="1:16" ht="32.4" customHeight="1" x14ac:dyDescent="0.3">
      <c r="A59" s="178"/>
      <c r="B59" s="181"/>
      <c r="C59" s="205"/>
      <c r="D59" s="206"/>
      <c r="E59" s="207"/>
      <c r="F59" s="59"/>
      <c r="G59" s="60"/>
      <c r="H59" s="60"/>
      <c r="I59" s="60"/>
      <c r="J59" s="61"/>
      <c r="K59" s="87" t="s">
        <v>77</v>
      </c>
      <c r="L59" s="103">
        <v>70</v>
      </c>
      <c r="M59" s="165">
        <v>67</v>
      </c>
      <c r="N59" s="101">
        <f t="shared" si="1"/>
        <v>95.714285714285722</v>
      </c>
      <c r="O59" s="184"/>
      <c r="P59" s="187"/>
    </row>
    <row r="60" spans="1:16" ht="46.2" customHeight="1" x14ac:dyDescent="0.3">
      <c r="A60" s="178"/>
      <c r="B60" s="181"/>
      <c r="C60" s="205"/>
      <c r="D60" s="206"/>
      <c r="E60" s="207"/>
      <c r="F60" s="59"/>
      <c r="G60" s="60"/>
      <c r="H60" s="60"/>
      <c r="I60" s="60"/>
      <c r="J60" s="61"/>
      <c r="K60" s="87" t="s">
        <v>78</v>
      </c>
      <c r="L60" s="103" t="s">
        <v>114</v>
      </c>
      <c r="M60" s="166">
        <v>3.17</v>
      </c>
      <c r="N60" s="101">
        <f t="shared" si="1"/>
        <v>170.4301075268817</v>
      </c>
      <c r="O60" s="184"/>
      <c r="P60" s="187"/>
    </row>
    <row r="61" spans="1:16" ht="30.6" customHeight="1" x14ac:dyDescent="0.3">
      <c r="A61" s="178"/>
      <c r="B61" s="181"/>
      <c r="C61" s="205"/>
      <c r="D61" s="206"/>
      <c r="E61" s="207"/>
      <c r="F61" s="59"/>
      <c r="G61" s="60"/>
      <c r="H61" s="60"/>
      <c r="I61" s="60"/>
      <c r="J61" s="61"/>
      <c r="K61" s="87" t="s">
        <v>79</v>
      </c>
      <c r="L61" s="103">
        <v>19000</v>
      </c>
      <c r="M61" s="165">
        <v>18802</v>
      </c>
      <c r="N61" s="101">
        <f t="shared" si="1"/>
        <v>98.957894736842107</v>
      </c>
      <c r="O61" s="184"/>
      <c r="P61" s="187"/>
    </row>
    <row r="62" spans="1:16" ht="18.600000000000001" customHeight="1" x14ac:dyDescent="0.3">
      <c r="A62" s="178"/>
      <c r="B62" s="181"/>
      <c r="C62" s="205"/>
      <c r="D62" s="206"/>
      <c r="E62" s="207"/>
      <c r="F62" s="59"/>
      <c r="G62" s="60"/>
      <c r="H62" s="60"/>
      <c r="I62" s="60"/>
      <c r="J62" s="61"/>
      <c r="K62" s="87" t="s">
        <v>80</v>
      </c>
      <c r="L62" s="103">
        <v>180</v>
      </c>
      <c r="M62" s="165">
        <v>164</v>
      </c>
      <c r="N62" s="101">
        <f t="shared" si="1"/>
        <v>91.111111111111114</v>
      </c>
      <c r="O62" s="184"/>
      <c r="P62" s="187"/>
    </row>
    <row r="63" spans="1:16" ht="30.6" customHeight="1" x14ac:dyDescent="0.3">
      <c r="A63" s="178"/>
      <c r="B63" s="181"/>
      <c r="C63" s="205"/>
      <c r="D63" s="206"/>
      <c r="E63" s="207"/>
      <c r="F63" s="59"/>
      <c r="G63" s="60"/>
      <c r="H63" s="60"/>
      <c r="I63" s="60"/>
      <c r="J63" s="61"/>
      <c r="K63" s="87" t="s">
        <v>81</v>
      </c>
      <c r="L63" s="103">
        <v>-197</v>
      </c>
      <c r="M63" s="165">
        <v>-197</v>
      </c>
      <c r="N63" s="101">
        <f t="shared" si="1"/>
        <v>100</v>
      </c>
      <c r="O63" s="184"/>
      <c r="P63" s="187"/>
    </row>
    <row r="64" spans="1:16" ht="32.4" customHeight="1" x14ac:dyDescent="0.3">
      <c r="A64" s="178"/>
      <c r="B64" s="181"/>
      <c r="C64" s="205"/>
      <c r="D64" s="206"/>
      <c r="E64" s="207"/>
      <c r="F64" s="59"/>
      <c r="G64" s="60"/>
      <c r="H64" s="60"/>
      <c r="I64" s="60"/>
      <c r="J64" s="61"/>
      <c r="K64" s="87" t="s">
        <v>82</v>
      </c>
      <c r="L64" s="103">
        <v>-69</v>
      </c>
      <c r="M64" s="165">
        <v>-50</v>
      </c>
      <c r="N64" s="101">
        <f t="shared" si="1"/>
        <v>72.463768115942031</v>
      </c>
      <c r="O64" s="184"/>
      <c r="P64" s="187"/>
    </row>
    <row r="65" spans="1:16" ht="33.6" customHeight="1" x14ac:dyDescent="0.3">
      <c r="A65" s="178"/>
      <c r="B65" s="181"/>
      <c r="C65" s="205"/>
      <c r="D65" s="206"/>
      <c r="E65" s="207"/>
      <c r="F65" s="59"/>
      <c r="G65" s="60"/>
      <c r="H65" s="60"/>
      <c r="I65" s="60"/>
      <c r="J65" s="61"/>
      <c r="K65" s="87" t="s">
        <v>83</v>
      </c>
      <c r="L65" s="103">
        <v>19100</v>
      </c>
      <c r="M65" s="165">
        <v>18681</v>
      </c>
      <c r="N65" s="101">
        <f t="shared" si="1"/>
        <v>97.806282722513089</v>
      </c>
      <c r="O65" s="184"/>
      <c r="P65" s="187"/>
    </row>
    <row r="66" spans="1:16" ht="118.2" customHeight="1" x14ac:dyDescent="0.3">
      <c r="A66" s="178"/>
      <c r="B66" s="181"/>
      <c r="C66" s="205"/>
      <c r="D66" s="206"/>
      <c r="E66" s="207"/>
      <c r="F66" s="59"/>
      <c r="G66" s="60"/>
      <c r="H66" s="60"/>
      <c r="I66" s="60"/>
      <c r="J66" s="61"/>
      <c r="K66" s="87" t="s">
        <v>84</v>
      </c>
      <c r="L66" s="103">
        <v>68</v>
      </c>
      <c r="M66" s="165">
        <v>52.7</v>
      </c>
      <c r="N66" s="101">
        <f t="shared" si="1"/>
        <v>77.5</v>
      </c>
      <c r="O66" s="184"/>
      <c r="P66" s="187"/>
    </row>
    <row r="67" spans="1:16" ht="121.95" customHeight="1" x14ac:dyDescent="0.3">
      <c r="A67" s="178"/>
      <c r="B67" s="181"/>
      <c r="C67" s="205"/>
      <c r="D67" s="206"/>
      <c r="E67" s="207"/>
      <c r="F67" s="59"/>
      <c r="G67" s="60"/>
      <c r="H67" s="60"/>
      <c r="I67" s="60"/>
      <c r="J67" s="61"/>
      <c r="K67" s="87" t="s">
        <v>85</v>
      </c>
      <c r="L67" s="103">
        <v>84.6</v>
      </c>
      <c r="M67" s="165">
        <v>87.5</v>
      </c>
      <c r="N67" s="101">
        <f t="shared" si="1"/>
        <v>103.42789598108749</v>
      </c>
      <c r="O67" s="184"/>
      <c r="P67" s="187"/>
    </row>
    <row r="68" spans="1:16" ht="115.2" customHeight="1" x14ac:dyDescent="0.3">
      <c r="A68" s="178"/>
      <c r="B68" s="181"/>
      <c r="C68" s="205"/>
      <c r="D68" s="206"/>
      <c r="E68" s="207"/>
      <c r="F68" s="59"/>
      <c r="G68" s="60"/>
      <c r="H68" s="60"/>
      <c r="I68" s="60"/>
      <c r="J68" s="61"/>
      <c r="K68" s="87" t="s">
        <v>86</v>
      </c>
      <c r="L68" s="103" t="s">
        <v>115</v>
      </c>
      <c r="M68" s="165">
        <v>0</v>
      </c>
      <c r="N68" s="101">
        <f t="shared" si="1"/>
        <v>0</v>
      </c>
      <c r="O68" s="184"/>
      <c r="P68" s="187"/>
    </row>
    <row r="69" spans="1:16" ht="132" customHeight="1" x14ac:dyDescent="0.3">
      <c r="A69" s="178"/>
      <c r="B69" s="181"/>
      <c r="C69" s="205"/>
      <c r="D69" s="206"/>
      <c r="E69" s="207"/>
      <c r="F69" s="59"/>
      <c r="G69" s="60"/>
      <c r="H69" s="60"/>
      <c r="I69" s="60"/>
      <c r="J69" s="61"/>
      <c r="K69" s="87" t="s">
        <v>87</v>
      </c>
      <c r="L69" s="103">
        <v>7.1</v>
      </c>
      <c r="M69" s="165">
        <v>0</v>
      </c>
      <c r="N69" s="101">
        <f t="shared" si="1"/>
        <v>0</v>
      </c>
      <c r="O69" s="184"/>
      <c r="P69" s="187"/>
    </row>
    <row r="70" spans="1:16" ht="144" customHeight="1" x14ac:dyDescent="0.3">
      <c r="A70" s="178"/>
      <c r="B70" s="181"/>
      <c r="C70" s="205"/>
      <c r="D70" s="206"/>
      <c r="E70" s="207"/>
      <c r="F70" s="59"/>
      <c r="G70" s="60"/>
      <c r="H70" s="60"/>
      <c r="I70" s="60"/>
      <c r="J70" s="61"/>
      <c r="K70" s="87" t="s">
        <v>88</v>
      </c>
      <c r="L70" s="103">
        <v>1</v>
      </c>
      <c r="M70" s="165">
        <v>2.8</v>
      </c>
      <c r="N70" s="101">
        <f t="shared" si="1"/>
        <v>280</v>
      </c>
      <c r="O70" s="184"/>
      <c r="P70" s="187"/>
    </row>
    <row r="71" spans="1:16" ht="174.6" customHeight="1" x14ac:dyDescent="0.3">
      <c r="A71" s="178"/>
      <c r="B71" s="181"/>
      <c r="C71" s="205"/>
      <c r="D71" s="206"/>
      <c r="E71" s="207"/>
      <c r="F71" s="59"/>
      <c r="G71" s="60"/>
      <c r="H71" s="60"/>
      <c r="I71" s="60"/>
      <c r="J71" s="61"/>
      <c r="K71" s="87" t="s">
        <v>89</v>
      </c>
      <c r="L71" s="103">
        <v>99</v>
      </c>
      <c r="M71" s="165">
        <v>97.2</v>
      </c>
      <c r="N71" s="101">
        <f t="shared" si="1"/>
        <v>98.181818181818187</v>
      </c>
      <c r="O71" s="184"/>
      <c r="P71" s="187"/>
    </row>
    <row r="72" spans="1:16" ht="69.599999999999994" customHeight="1" x14ac:dyDescent="0.3">
      <c r="A72" s="178"/>
      <c r="B72" s="181"/>
      <c r="C72" s="205"/>
      <c r="D72" s="206"/>
      <c r="E72" s="207"/>
      <c r="F72" s="59"/>
      <c r="G72" s="60"/>
      <c r="H72" s="60"/>
      <c r="I72" s="60"/>
      <c r="J72" s="61"/>
      <c r="K72" s="87" t="s">
        <v>90</v>
      </c>
      <c r="L72" s="103">
        <v>30</v>
      </c>
      <c r="M72" s="165">
        <v>100</v>
      </c>
      <c r="N72" s="101">
        <f t="shared" si="1"/>
        <v>333.33333333333337</v>
      </c>
      <c r="O72" s="184"/>
      <c r="P72" s="187"/>
    </row>
    <row r="73" spans="1:16" ht="59.4" customHeight="1" x14ac:dyDescent="0.3">
      <c r="A73" s="178"/>
      <c r="B73" s="181"/>
      <c r="C73" s="205"/>
      <c r="D73" s="206"/>
      <c r="E73" s="207"/>
      <c r="F73" s="59"/>
      <c r="G73" s="60"/>
      <c r="H73" s="60"/>
      <c r="I73" s="60"/>
      <c r="J73" s="61"/>
      <c r="K73" s="87" t="s">
        <v>92</v>
      </c>
      <c r="L73" s="103">
        <v>23562</v>
      </c>
      <c r="M73" s="165">
        <v>19779.900000000001</v>
      </c>
      <c r="N73" s="101">
        <f t="shared" si="1"/>
        <v>83.948306595365423</v>
      </c>
      <c r="O73" s="184"/>
      <c r="P73" s="187"/>
    </row>
    <row r="74" spans="1:16" ht="65.25" customHeight="1" x14ac:dyDescent="0.3">
      <c r="A74" s="178"/>
      <c r="B74" s="181"/>
      <c r="C74" s="205"/>
      <c r="D74" s="206"/>
      <c r="E74" s="207"/>
      <c r="F74" s="59"/>
      <c r="G74" s="60"/>
      <c r="H74" s="60"/>
      <c r="I74" s="60"/>
      <c r="J74" s="61"/>
      <c r="K74" s="95" t="s">
        <v>91</v>
      </c>
      <c r="L74" s="103">
        <v>28079.7</v>
      </c>
      <c r="M74" s="165">
        <v>23407.5</v>
      </c>
      <c r="N74" s="101">
        <f t="shared" si="1"/>
        <v>83.36093334330495</v>
      </c>
      <c r="O74" s="184"/>
      <c r="P74" s="187"/>
    </row>
    <row r="75" spans="1:16" ht="58.95" customHeight="1" x14ac:dyDescent="0.3">
      <c r="A75" s="178"/>
      <c r="B75" s="181"/>
      <c r="C75" s="205"/>
      <c r="D75" s="206"/>
      <c r="E75" s="207"/>
      <c r="F75" s="59"/>
      <c r="G75" s="60"/>
      <c r="H75" s="60"/>
      <c r="I75" s="60"/>
      <c r="J75" s="61"/>
      <c r="K75" s="87" t="s">
        <v>93</v>
      </c>
      <c r="L75" s="103">
        <v>17088.7</v>
      </c>
      <c r="M75" s="165">
        <v>13680.1</v>
      </c>
      <c r="N75" s="101">
        <f t="shared" ref="N75:N90" si="2">M75/L75*100</f>
        <v>80.053485636707293</v>
      </c>
      <c r="O75" s="184"/>
      <c r="P75" s="187"/>
    </row>
    <row r="76" spans="1:16" ht="84.6" customHeight="1" x14ac:dyDescent="0.3">
      <c r="A76" s="178"/>
      <c r="B76" s="181"/>
      <c r="C76" s="205"/>
      <c r="D76" s="206"/>
      <c r="E76" s="207"/>
      <c r="F76" s="59"/>
      <c r="G76" s="60"/>
      <c r="H76" s="60"/>
      <c r="I76" s="60"/>
      <c r="J76" s="61"/>
      <c r="K76" s="87" t="s">
        <v>94</v>
      </c>
      <c r="L76" s="103" t="s">
        <v>116</v>
      </c>
      <c r="M76" s="165">
        <v>83.7</v>
      </c>
      <c r="N76" s="101">
        <f t="shared" si="2"/>
        <v>97.55244755244756</v>
      </c>
      <c r="O76" s="184"/>
      <c r="P76" s="187"/>
    </row>
    <row r="77" spans="1:16" ht="33.6" customHeight="1" x14ac:dyDescent="0.3">
      <c r="A77" s="178"/>
      <c r="B77" s="181"/>
      <c r="C77" s="205"/>
      <c r="D77" s="206"/>
      <c r="E77" s="207"/>
      <c r="F77" s="59"/>
      <c r="G77" s="60"/>
      <c r="H77" s="60"/>
      <c r="I77" s="60"/>
      <c r="J77" s="61"/>
      <c r="K77" s="87" t="s">
        <v>95</v>
      </c>
      <c r="L77" s="103" t="s">
        <v>117</v>
      </c>
      <c r="M77" s="165">
        <v>23.9</v>
      </c>
      <c r="N77" s="101">
        <f t="shared" si="2"/>
        <v>83.275261324041807</v>
      </c>
      <c r="O77" s="184"/>
      <c r="P77" s="187"/>
    </row>
    <row r="78" spans="1:16" ht="45.6" customHeight="1" x14ac:dyDescent="0.3">
      <c r="A78" s="178"/>
      <c r="B78" s="181"/>
      <c r="C78" s="205"/>
      <c r="D78" s="206"/>
      <c r="E78" s="207"/>
      <c r="F78" s="59"/>
      <c r="G78" s="60"/>
      <c r="H78" s="60"/>
      <c r="I78" s="60"/>
      <c r="J78" s="61"/>
      <c r="K78" s="87" t="s">
        <v>96</v>
      </c>
      <c r="L78" s="103" t="s">
        <v>118</v>
      </c>
      <c r="M78" s="165">
        <v>77.2</v>
      </c>
      <c r="N78" s="101">
        <f t="shared" si="2"/>
        <v>92.455089820359277</v>
      </c>
      <c r="O78" s="184"/>
      <c r="P78" s="187"/>
    </row>
    <row r="79" spans="1:16" ht="19.95" customHeight="1" x14ac:dyDescent="0.3">
      <c r="A79" s="178"/>
      <c r="B79" s="181"/>
      <c r="C79" s="205"/>
      <c r="D79" s="206"/>
      <c r="E79" s="207"/>
      <c r="F79" s="59"/>
      <c r="G79" s="60"/>
      <c r="H79" s="60"/>
      <c r="I79" s="60"/>
      <c r="J79" s="61"/>
      <c r="K79" s="86" t="s">
        <v>98</v>
      </c>
      <c r="L79" s="103">
        <v>1041233</v>
      </c>
      <c r="M79" s="165">
        <v>754426.2</v>
      </c>
      <c r="N79" s="101">
        <f t="shared" si="2"/>
        <v>72.455079698780196</v>
      </c>
      <c r="O79" s="184"/>
      <c r="P79" s="187"/>
    </row>
    <row r="80" spans="1:16" ht="30.6" customHeight="1" x14ac:dyDescent="0.3">
      <c r="A80" s="178"/>
      <c r="B80" s="181"/>
      <c r="C80" s="205"/>
      <c r="D80" s="206"/>
      <c r="E80" s="207"/>
      <c r="F80" s="59"/>
      <c r="G80" s="60"/>
      <c r="H80" s="60"/>
      <c r="I80" s="60"/>
      <c r="J80" s="61"/>
      <c r="K80" s="88" t="s">
        <v>99</v>
      </c>
      <c r="L80" s="103">
        <v>1</v>
      </c>
      <c r="M80" s="165">
        <v>0.8</v>
      </c>
      <c r="N80" s="101">
        <f t="shared" si="2"/>
        <v>80</v>
      </c>
      <c r="O80" s="184"/>
      <c r="P80" s="187"/>
    </row>
    <row r="81" spans="1:129" ht="31.95" customHeight="1" x14ac:dyDescent="0.3">
      <c r="A81" s="178"/>
      <c r="B81" s="181"/>
      <c r="C81" s="205"/>
      <c r="D81" s="206"/>
      <c r="E81" s="207"/>
      <c r="F81" s="59"/>
      <c r="G81" s="60"/>
      <c r="H81" s="60"/>
      <c r="I81" s="60"/>
      <c r="J81" s="61"/>
      <c r="K81" s="87" t="s">
        <v>100</v>
      </c>
      <c r="L81" s="103">
        <v>15</v>
      </c>
      <c r="M81" s="165">
        <v>15</v>
      </c>
      <c r="N81" s="101">
        <f t="shared" si="2"/>
        <v>100</v>
      </c>
      <c r="O81" s="184"/>
      <c r="P81" s="187"/>
    </row>
    <row r="82" spans="1:129" ht="144" customHeight="1" x14ac:dyDescent="0.3">
      <c r="A82" s="178"/>
      <c r="B82" s="181"/>
      <c r="C82" s="205"/>
      <c r="D82" s="206"/>
      <c r="E82" s="207"/>
      <c r="F82" s="59"/>
      <c r="G82" s="60"/>
      <c r="H82" s="60"/>
      <c r="I82" s="60"/>
      <c r="J82" s="61"/>
      <c r="K82" s="87" t="s">
        <v>101</v>
      </c>
      <c r="L82" s="103" t="s">
        <v>175</v>
      </c>
      <c r="M82" s="165">
        <v>0</v>
      </c>
      <c r="N82" s="101"/>
      <c r="O82" s="184"/>
      <c r="P82" s="187"/>
    </row>
    <row r="83" spans="1:129" ht="60.6" customHeight="1" x14ac:dyDescent="0.3">
      <c r="A83" s="178"/>
      <c r="B83" s="181"/>
      <c r="C83" s="205"/>
      <c r="D83" s="206"/>
      <c r="E83" s="207"/>
      <c r="F83" s="59"/>
      <c r="G83" s="60"/>
      <c r="H83" s="60"/>
      <c r="I83" s="60"/>
      <c r="J83" s="61"/>
      <c r="K83" s="87" t="s">
        <v>97</v>
      </c>
      <c r="L83" s="103">
        <v>1</v>
      </c>
      <c r="M83" s="165">
        <v>1</v>
      </c>
      <c r="N83" s="101">
        <f t="shared" si="2"/>
        <v>100</v>
      </c>
      <c r="O83" s="184"/>
      <c r="P83" s="187"/>
    </row>
    <row r="84" spans="1:129" ht="33" customHeight="1" x14ac:dyDescent="0.3">
      <c r="A84" s="178"/>
      <c r="B84" s="181"/>
      <c r="C84" s="205"/>
      <c r="D84" s="206"/>
      <c r="E84" s="207"/>
      <c r="F84" s="59"/>
      <c r="G84" s="60"/>
      <c r="H84" s="60"/>
      <c r="I84" s="60"/>
      <c r="J84" s="61"/>
      <c r="K84" s="93" t="s">
        <v>348</v>
      </c>
      <c r="L84" s="103">
        <v>68.2</v>
      </c>
      <c r="M84" s="165">
        <v>80.8</v>
      </c>
      <c r="N84" s="101">
        <f t="shared" si="2"/>
        <v>118.47507331378297</v>
      </c>
      <c r="O84" s="184"/>
      <c r="P84" s="187"/>
    </row>
    <row r="85" spans="1:129" ht="87.6" customHeight="1" x14ac:dyDescent="0.3">
      <c r="A85" s="178"/>
      <c r="B85" s="181"/>
      <c r="C85" s="205"/>
      <c r="D85" s="206"/>
      <c r="E85" s="207"/>
      <c r="F85" s="59"/>
      <c r="G85" s="60"/>
      <c r="H85" s="60"/>
      <c r="I85" s="60"/>
      <c r="J85" s="61"/>
      <c r="K85" s="93" t="s">
        <v>102</v>
      </c>
      <c r="L85" s="103">
        <v>28</v>
      </c>
      <c r="M85" s="165">
        <v>28</v>
      </c>
      <c r="N85" s="101">
        <f t="shared" si="2"/>
        <v>100</v>
      </c>
      <c r="O85" s="184"/>
      <c r="P85" s="187"/>
    </row>
    <row r="86" spans="1:129" ht="86.4" customHeight="1" x14ac:dyDescent="0.3">
      <c r="A86" s="178"/>
      <c r="B86" s="181"/>
      <c r="C86" s="205"/>
      <c r="D86" s="206"/>
      <c r="E86" s="207"/>
      <c r="F86" s="59"/>
      <c r="G86" s="60"/>
      <c r="H86" s="60"/>
      <c r="I86" s="60"/>
      <c r="J86" s="61"/>
      <c r="K86" s="87" t="s">
        <v>103</v>
      </c>
      <c r="L86" s="103">
        <v>1</v>
      </c>
      <c r="M86" s="165">
        <v>1</v>
      </c>
      <c r="N86" s="101">
        <f t="shared" si="2"/>
        <v>100</v>
      </c>
      <c r="O86" s="184"/>
      <c r="P86" s="187"/>
    </row>
    <row r="87" spans="1:129" ht="63.6" customHeight="1" x14ac:dyDescent="0.3">
      <c r="A87" s="178"/>
      <c r="B87" s="181"/>
      <c r="C87" s="205"/>
      <c r="D87" s="206"/>
      <c r="E87" s="207"/>
      <c r="F87" s="59"/>
      <c r="G87" s="60"/>
      <c r="H87" s="60"/>
      <c r="I87" s="60"/>
      <c r="J87" s="61"/>
      <c r="K87" s="94" t="s">
        <v>104</v>
      </c>
      <c r="L87" s="103">
        <v>22355</v>
      </c>
      <c r="M87" s="165">
        <v>14112.6</v>
      </c>
      <c r="N87" s="101">
        <f t="shared" si="2"/>
        <v>63.129501230149856</v>
      </c>
      <c r="O87" s="184"/>
      <c r="P87" s="187"/>
    </row>
    <row r="88" spans="1:129" ht="45.6" customHeight="1" x14ac:dyDescent="0.3">
      <c r="A88" s="178"/>
      <c r="B88" s="181"/>
      <c r="C88" s="205"/>
      <c r="D88" s="206"/>
      <c r="E88" s="207"/>
      <c r="F88" s="59"/>
      <c r="G88" s="60"/>
      <c r="H88" s="60"/>
      <c r="I88" s="60"/>
      <c r="J88" s="61"/>
      <c r="K88" s="87" t="s">
        <v>105</v>
      </c>
      <c r="L88" s="103">
        <v>37.5</v>
      </c>
      <c r="M88" s="165">
        <v>38</v>
      </c>
      <c r="N88" s="101">
        <f t="shared" si="2"/>
        <v>101.33333333333334</v>
      </c>
      <c r="O88" s="184"/>
      <c r="P88" s="187"/>
    </row>
    <row r="89" spans="1:129" ht="45.6" customHeight="1" x14ac:dyDescent="0.3">
      <c r="A89" s="178"/>
      <c r="B89" s="181"/>
      <c r="C89" s="205"/>
      <c r="D89" s="206"/>
      <c r="E89" s="207"/>
      <c r="F89" s="59"/>
      <c r="G89" s="60"/>
      <c r="H89" s="60"/>
      <c r="I89" s="60"/>
      <c r="J89" s="61"/>
      <c r="K89" s="88" t="s">
        <v>106</v>
      </c>
      <c r="L89" s="103">
        <v>1</v>
      </c>
      <c r="M89" s="165">
        <v>1</v>
      </c>
      <c r="N89" s="101">
        <f t="shared" si="2"/>
        <v>100</v>
      </c>
      <c r="O89" s="184"/>
      <c r="P89" s="187"/>
    </row>
    <row r="90" spans="1:129" ht="85.95" customHeight="1" x14ac:dyDescent="0.3">
      <c r="A90" s="178"/>
      <c r="B90" s="181"/>
      <c r="C90" s="205"/>
      <c r="D90" s="206"/>
      <c r="E90" s="207"/>
      <c r="F90" s="59"/>
      <c r="G90" s="60"/>
      <c r="H90" s="60"/>
      <c r="I90" s="60"/>
      <c r="J90" s="61"/>
      <c r="K90" s="91" t="s">
        <v>107</v>
      </c>
      <c r="L90" s="103">
        <v>1</v>
      </c>
      <c r="M90" s="165">
        <v>0</v>
      </c>
      <c r="N90" s="101">
        <f t="shared" si="2"/>
        <v>0</v>
      </c>
      <c r="O90" s="184"/>
      <c r="P90" s="187"/>
    </row>
    <row r="91" spans="1:129" ht="24" customHeight="1" thickBot="1" x14ac:dyDescent="0.35">
      <c r="A91" s="179"/>
      <c r="B91" s="182"/>
      <c r="C91" s="208"/>
      <c r="D91" s="209"/>
      <c r="E91" s="210"/>
      <c r="F91" s="62"/>
      <c r="G91" s="63"/>
      <c r="H91" s="63"/>
      <c r="I91" s="63"/>
      <c r="J91" s="64"/>
      <c r="K91" s="198" t="s">
        <v>169</v>
      </c>
      <c r="L91" s="199"/>
      <c r="M91" s="200"/>
      <c r="N91" s="115">
        <f>SUM(N13:N90)/78</f>
        <v>107.35877717293349</v>
      </c>
      <c r="O91" s="185"/>
      <c r="P91" s="188"/>
    </row>
    <row r="92" spans="1:129" s="32" customFormat="1" ht="53.4" customHeight="1" x14ac:dyDescent="0.3">
      <c r="A92" s="212">
        <v>3</v>
      </c>
      <c r="B92" s="180" t="s">
        <v>352</v>
      </c>
      <c r="C92" s="65">
        <v>1</v>
      </c>
      <c r="D92" s="65">
        <v>1</v>
      </c>
      <c r="E92" s="65">
        <f>D92/C92*100</f>
        <v>100</v>
      </c>
      <c r="F92" s="40" t="s">
        <v>125</v>
      </c>
      <c r="G92" s="47">
        <f>SUM(G93:G96)</f>
        <v>182.6</v>
      </c>
      <c r="H92" s="47">
        <f>SUM(H93:H96)</f>
        <v>182.6</v>
      </c>
      <c r="I92" s="47">
        <f>H92/G92*100</f>
        <v>100</v>
      </c>
      <c r="J92" s="70">
        <f>E92/I92*100</f>
        <v>100</v>
      </c>
      <c r="K92" s="48" t="s">
        <v>228</v>
      </c>
      <c r="L92" s="43">
        <v>1.8</v>
      </c>
      <c r="M92" s="43">
        <v>1.8</v>
      </c>
      <c r="N92" s="112">
        <f>M92/L92*100</f>
        <v>100</v>
      </c>
      <c r="O92" s="183">
        <f>N100*J92/100</f>
        <v>100</v>
      </c>
      <c r="P92" s="186" t="s">
        <v>238</v>
      </c>
      <c r="Q92" s="37"/>
      <c r="R92" s="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</row>
    <row r="93" spans="1:129" s="32" customFormat="1" ht="79.5" customHeight="1" x14ac:dyDescent="0.3">
      <c r="A93" s="178"/>
      <c r="B93" s="181"/>
      <c r="C93" s="202" t="s">
        <v>335</v>
      </c>
      <c r="D93" s="203"/>
      <c r="E93" s="204"/>
      <c r="F93" s="52" t="s">
        <v>172</v>
      </c>
      <c r="G93" s="53"/>
      <c r="H93" s="53"/>
      <c r="I93" s="47"/>
      <c r="J93" s="67"/>
      <c r="K93" s="48" t="s">
        <v>229</v>
      </c>
      <c r="L93" s="43">
        <v>10</v>
      </c>
      <c r="M93" s="43">
        <v>10</v>
      </c>
      <c r="N93" s="112">
        <f t="shared" ref="N93:N99" si="3">M93/L93*100</f>
        <v>100</v>
      </c>
      <c r="O93" s="184"/>
      <c r="P93" s="187"/>
      <c r="Q93" s="33"/>
      <c r="R93" s="33"/>
    </row>
    <row r="94" spans="1:129" s="32" customFormat="1" ht="76.5" customHeight="1" x14ac:dyDescent="0.3">
      <c r="A94" s="178"/>
      <c r="B94" s="181"/>
      <c r="C94" s="205"/>
      <c r="D94" s="206"/>
      <c r="E94" s="207"/>
      <c r="F94" s="52" t="s">
        <v>171</v>
      </c>
      <c r="G94" s="53"/>
      <c r="H94" s="53"/>
      <c r="I94" s="47"/>
      <c r="J94" s="69"/>
      <c r="K94" s="71" t="s">
        <v>230</v>
      </c>
      <c r="L94" s="43">
        <v>2.5</v>
      </c>
      <c r="M94" s="43">
        <v>2.5</v>
      </c>
      <c r="N94" s="112">
        <f t="shared" si="3"/>
        <v>100</v>
      </c>
      <c r="O94" s="184"/>
      <c r="P94" s="187"/>
      <c r="Q94" s="33"/>
      <c r="R94" s="33"/>
    </row>
    <row r="95" spans="1:129" s="32" customFormat="1" ht="65.25" customHeight="1" x14ac:dyDescent="0.3">
      <c r="A95" s="178"/>
      <c r="B95" s="181"/>
      <c r="C95" s="205"/>
      <c r="D95" s="206"/>
      <c r="E95" s="207"/>
      <c r="F95" s="52" t="s">
        <v>173</v>
      </c>
      <c r="G95" s="53">
        <v>182.6</v>
      </c>
      <c r="H95" s="53">
        <v>182.6</v>
      </c>
      <c r="I95" s="47">
        <f>H95/G95*100</f>
        <v>100</v>
      </c>
      <c r="J95" s="69">
        <f>E92/I95*100</f>
        <v>100</v>
      </c>
      <c r="K95" s="48" t="s">
        <v>231</v>
      </c>
      <c r="L95" s="43">
        <v>8.1</v>
      </c>
      <c r="M95" s="43">
        <v>8.1</v>
      </c>
      <c r="N95" s="112">
        <f t="shared" si="3"/>
        <v>100</v>
      </c>
      <c r="O95" s="184"/>
      <c r="P95" s="187"/>
      <c r="Q95" s="33"/>
      <c r="R95" s="33"/>
    </row>
    <row r="96" spans="1:129" s="32" customFormat="1" ht="86.25" customHeight="1" x14ac:dyDescent="0.3">
      <c r="A96" s="178"/>
      <c r="B96" s="181"/>
      <c r="C96" s="205"/>
      <c r="D96" s="206"/>
      <c r="E96" s="207"/>
      <c r="F96" s="55" t="s">
        <v>174</v>
      </c>
      <c r="G96" s="53"/>
      <c r="H96" s="53"/>
      <c r="I96" s="47"/>
      <c r="J96" s="67"/>
      <c r="K96" s="48" t="s">
        <v>232</v>
      </c>
      <c r="L96" s="43">
        <v>0.1</v>
      </c>
      <c r="M96" s="43">
        <v>0.1</v>
      </c>
      <c r="N96" s="112">
        <f t="shared" si="3"/>
        <v>100</v>
      </c>
      <c r="O96" s="184"/>
      <c r="P96" s="187"/>
      <c r="Q96" s="34"/>
      <c r="R96" s="33"/>
    </row>
    <row r="97" spans="1:16" ht="71.25" customHeight="1" x14ac:dyDescent="0.3">
      <c r="A97" s="178"/>
      <c r="B97" s="181"/>
      <c r="C97" s="205"/>
      <c r="D97" s="206"/>
      <c r="E97" s="207"/>
      <c r="F97" s="56"/>
      <c r="G97" s="57"/>
      <c r="H97" s="57"/>
      <c r="I97" s="57"/>
      <c r="J97" s="58"/>
      <c r="K97" s="48" t="s">
        <v>233</v>
      </c>
      <c r="L97" s="79">
        <v>3.1</v>
      </c>
      <c r="M97" s="79">
        <v>3.1</v>
      </c>
      <c r="N97" s="112">
        <f t="shared" si="3"/>
        <v>100</v>
      </c>
      <c r="O97" s="184"/>
      <c r="P97" s="187"/>
    </row>
    <row r="98" spans="1:16" ht="66.75" customHeight="1" x14ac:dyDescent="0.3">
      <c r="A98" s="178"/>
      <c r="B98" s="181"/>
      <c r="C98" s="205"/>
      <c r="D98" s="206"/>
      <c r="E98" s="207"/>
      <c r="F98" s="59"/>
      <c r="G98" s="60"/>
      <c r="H98" s="60"/>
      <c r="I98" s="60"/>
      <c r="J98" s="61"/>
      <c r="K98" s="48" t="s">
        <v>234</v>
      </c>
      <c r="L98" s="79">
        <v>0.7</v>
      </c>
      <c r="M98" s="79">
        <v>0.7</v>
      </c>
      <c r="N98" s="112">
        <f t="shared" si="3"/>
        <v>100</v>
      </c>
      <c r="O98" s="184"/>
      <c r="P98" s="187"/>
    </row>
    <row r="99" spans="1:16" ht="63.75" customHeight="1" x14ac:dyDescent="0.3">
      <c r="A99" s="178"/>
      <c r="B99" s="181"/>
      <c r="C99" s="205"/>
      <c r="D99" s="206"/>
      <c r="E99" s="207"/>
      <c r="F99" s="59"/>
      <c r="G99" s="60"/>
      <c r="H99" s="60"/>
      <c r="I99" s="60"/>
      <c r="J99" s="61"/>
      <c r="K99" s="48" t="s">
        <v>235</v>
      </c>
      <c r="L99" s="79">
        <v>4.0172999999999996</v>
      </c>
      <c r="M99" s="79">
        <v>4.0172999999999996</v>
      </c>
      <c r="N99" s="112">
        <f t="shared" si="3"/>
        <v>100</v>
      </c>
      <c r="O99" s="184"/>
      <c r="P99" s="187"/>
    </row>
    <row r="100" spans="1:16" ht="40.799999999999997" customHeight="1" thickBot="1" x14ac:dyDescent="0.35">
      <c r="A100" s="179"/>
      <c r="B100" s="182"/>
      <c r="C100" s="208"/>
      <c r="D100" s="209"/>
      <c r="E100" s="210"/>
      <c r="F100" s="62"/>
      <c r="G100" s="63"/>
      <c r="H100" s="63"/>
      <c r="I100" s="63"/>
      <c r="J100" s="64"/>
      <c r="K100" s="198" t="s">
        <v>169</v>
      </c>
      <c r="L100" s="211"/>
      <c r="M100" s="200"/>
      <c r="N100" s="73">
        <f>SUM(N92:N99)/8</f>
        <v>100</v>
      </c>
      <c r="O100" s="185"/>
      <c r="P100" s="188"/>
    </row>
    <row r="101" spans="1:16" ht="40.799999999999997" customHeight="1" x14ac:dyDescent="0.3">
      <c r="A101" s="212">
        <v>4</v>
      </c>
      <c r="B101" s="180" t="s">
        <v>178</v>
      </c>
      <c r="C101" s="159">
        <v>4</v>
      </c>
      <c r="D101" s="159">
        <v>4</v>
      </c>
      <c r="E101" s="65">
        <f>D101/C101*100</f>
        <v>100</v>
      </c>
      <c r="F101" s="40" t="s">
        <v>125</v>
      </c>
      <c r="G101" s="47">
        <f>SUM(G102:G105)</f>
        <v>37928.800000000003</v>
      </c>
      <c r="H101" s="47">
        <f>SUM(H102:H105)</f>
        <v>37733.800000000003</v>
      </c>
      <c r="I101" s="47">
        <f>H101/G101*100</f>
        <v>99.485878804496849</v>
      </c>
      <c r="J101" s="70">
        <f>E101/I101*100</f>
        <v>100.51677806104871</v>
      </c>
      <c r="K101" s="75" t="s">
        <v>215</v>
      </c>
      <c r="L101" s="105">
        <v>19.3</v>
      </c>
      <c r="M101" s="167">
        <v>18.600000000000001</v>
      </c>
      <c r="N101" s="104">
        <f>M101/L101*100</f>
        <v>96.373056994818668</v>
      </c>
      <c r="O101" s="183">
        <f>N117*J101/100</f>
        <v>92.952959865397176</v>
      </c>
      <c r="P101" s="186" t="s">
        <v>236</v>
      </c>
    </row>
    <row r="102" spans="1:16" ht="76.8" customHeight="1" x14ac:dyDescent="0.3">
      <c r="A102" s="178"/>
      <c r="B102" s="181"/>
      <c r="C102" s="202" t="s">
        <v>336</v>
      </c>
      <c r="D102" s="203"/>
      <c r="E102" s="204"/>
      <c r="F102" s="52" t="s">
        <v>172</v>
      </c>
      <c r="G102" s="53">
        <v>17691.8</v>
      </c>
      <c r="H102" s="53">
        <v>17691.8</v>
      </c>
      <c r="I102" s="47">
        <f>H102/G102*100</f>
        <v>100</v>
      </c>
      <c r="J102" s="70">
        <f>E101/I102*100</f>
        <v>100</v>
      </c>
      <c r="K102" s="76" t="s">
        <v>216</v>
      </c>
      <c r="L102" s="105">
        <v>11.3</v>
      </c>
      <c r="M102" s="167">
        <v>10.8</v>
      </c>
      <c r="N102" s="104">
        <f t="shared" ref="N102:N116" si="4">M102/L102*100</f>
        <v>95.575221238938056</v>
      </c>
      <c r="O102" s="184"/>
      <c r="P102" s="187"/>
    </row>
    <row r="103" spans="1:16" ht="68.400000000000006" customHeight="1" x14ac:dyDescent="0.3">
      <c r="A103" s="178"/>
      <c r="B103" s="181"/>
      <c r="C103" s="205"/>
      <c r="D103" s="206"/>
      <c r="E103" s="207"/>
      <c r="F103" s="52" t="s">
        <v>171</v>
      </c>
      <c r="G103" s="53">
        <v>7767.5</v>
      </c>
      <c r="H103" s="53">
        <v>7767.5</v>
      </c>
      <c r="I103" s="47">
        <f>H103/G103*100</f>
        <v>100</v>
      </c>
      <c r="J103" s="70">
        <f>E101/I103*100</f>
        <v>100</v>
      </c>
      <c r="K103" s="77" t="s">
        <v>217</v>
      </c>
      <c r="L103" s="121">
        <v>0.74</v>
      </c>
      <c r="M103" s="167">
        <v>0.88</v>
      </c>
      <c r="N103" s="104">
        <f t="shared" si="4"/>
        <v>118.91891891891892</v>
      </c>
      <c r="O103" s="184"/>
      <c r="P103" s="187"/>
    </row>
    <row r="104" spans="1:16" ht="66" customHeight="1" x14ac:dyDescent="0.3">
      <c r="A104" s="178"/>
      <c r="B104" s="181"/>
      <c r="C104" s="205"/>
      <c r="D104" s="206"/>
      <c r="E104" s="207"/>
      <c r="F104" s="52" t="s">
        <v>173</v>
      </c>
      <c r="G104" s="53">
        <v>2238</v>
      </c>
      <c r="H104" s="53">
        <v>2043</v>
      </c>
      <c r="I104" s="47">
        <f>H104/G104*100</f>
        <v>91.286863270777488</v>
      </c>
      <c r="J104" s="70">
        <f>E101/I104*100</f>
        <v>109.54478707782671</v>
      </c>
      <c r="K104" s="76" t="s">
        <v>218</v>
      </c>
      <c r="L104" s="105">
        <v>1.81</v>
      </c>
      <c r="M104" s="167">
        <v>1.94</v>
      </c>
      <c r="N104" s="104">
        <f t="shared" si="4"/>
        <v>107.18232044198895</v>
      </c>
      <c r="O104" s="184"/>
      <c r="P104" s="187"/>
    </row>
    <row r="105" spans="1:16" ht="80.400000000000006" customHeight="1" x14ac:dyDescent="0.3">
      <c r="A105" s="178"/>
      <c r="B105" s="181"/>
      <c r="C105" s="205"/>
      <c r="D105" s="206"/>
      <c r="E105" s="207"/>
      <c r="F105" s="55" t="s">
        <v>174</v>
      </c>
      <c r="G105" s="53">
        <v>10231.5</v>
      </c>
      <c r="H105" s="53">
        <v>10231.5</v>
      </c>
      <c r="I105" s="47">
        <f>H105/G105*100</f>
        <v>100</v>
      </c>
      <c r="J105" s="70">
        <f>E101/I105*100</f>
        <v>100</v>
      </c>
      <c r="K105" s="76" t="s">
        <v>219</v>
      </c>
      <c r="L105" s="105">
        <v>203</v>
      </c>
      <c r="M105" s="167">
        <v>78</v>
      </c>
      <c r="N105" s="104">
        <f t="shared" si="4"/>
        <v>38.423645320197039</v>
      </c>
      <c r="O105" s="184"/>
      <c r="P105" s="187"/>
    </row>
    <row r="106" spans="1:16" ht="31.2" x14ac:dyDescent="0.3">
      <c r="A106" s="178"/>
      <c r="B106" s="181"/>
      <c r="C106" s="205"/>
      <c r="D106" s="206"/>
      <c r="E106" s="207"/>
      <c r="F106" s="56"/>
      <c r="G106" s="57"/>
      <c r="H106" s="57"/>
      <c r="I106" s="57"/>
      <c r="J106" s="58"/>
      <c r="K106" s="78" t="s">
        <v>220</v>
      </c>
      <c r="L106" s="105">
        <v>144</v>
      </c>
      <c r="M106" s="168">
        <v>41</v>
      </c>
      <c r="N106" s="104">
        <f t="shared" si="4"/>
        <v>28.472222222222221</v>
      </c>
      <c r="O106" s="184"/>
      <c r="P106" s="187"/>
    </row>
    <row r="107" spans="1:16" ht="62.4" x14ac:dyDescent="0.3">
      <c r="A107" s="178"/>
      <c r="B107" s="181"/>
      <c r="C107" s="205"/>
      <c r="D107" s="206"/>
      <c r="E107" s="207"/>
      <c r="F107" s="59"/>
      <c r="G107" s="60"/>
      <c r="H107" s="60"/>
      <c r="I107" s="60"/>
      <c r="J107" s="61"/>
      <c r="K107" s="78" t="s">
        <v>240</v>
      </c>
      <c r="L107" s="106">
        <v>1.6</v>
      </c>
      <c r="M107" s="168">
        <v>1.6</v>
      </c>
      <c r="N107" s="104">
        <f t="shared" si="4"/>
        <v>100</v>
      </c>
      <c r="O107" s="184"/>
      <c r="P107" s="187"/>
    </row>
    <row r="108" spans="1:16" ht="46.8" x14ac:dyDescent="0.3">
      <c r="A108" s="178"/>
      <c r="B108" s="181"/>
      <c r="C108" s="205"/>
      <c r="D108" s="206"/>
      <c r="E108" s="207"/>
      <c r="F108" s="59"/>
      <c r="G108" s="60"/>
      <c r="H108" s="60"/>
      <c r="I108" s="60"/>
      <c r="J108" s="61"/>
      <c r="K108" s="78" t="s">
        <v>239</v>
      </c>
      <c r="L108" s="105">
        <v>1.1000000000000001</v>
      </c>
      <c r="M108" s="168">
        <v>1.1000000000000001</v>
      </c>
      <c r="N108" s="104">
        <f t="shared" si="4"/>
        <v>100</v>
      </c>
      <c r="O108" s="184"/>
      <c r="P108" s="187"/>
    </row>
    <row r="109" spans="1:16" ht="46.8" x14ac:dyDescent="0.3">
      <c r="A109" s="178"/>
      <c r="B109" s="181"/>
      <c r="C109" s="205"/>
      <c r="D109" s="206"/>
      <c r="E109" s="207"/>
      <c r="F109" s="59"/>
      <c r="G109" s="60"/>
      <c r="H109" s="60"/>
      <c r="I109" s="60"/>
      <c r="J109" s="61"/>
      <c r="K109" s="78" t="s">
        <v>241</v>
      </c>
      <c r="L109" s="107">
        <v>18</v>
      </c>
      <c r="M109" s="168">
        <v>18</v>
      </c>
      <c r="N109" s="104">
        <f t="shared" si="4"/>
        <v>100</v>
      </c>
      <c r="O109" s="184"/>
      <c r="P109" s="187"/>
    </row>
    <row r="110" spans="1:16" ht="31.2" x14ac:dyDescent="0.3">
      <c r="A110" s="178"/>
      <c r="B110" s="181"/>
      <c r="C110" s="205"/>
      <c r="D110" s="206"/>
      <c r="E110" s="207"/>
      <c r="F110" s="59"/>
      <c r="G110" s="60"/>
      <c r="H110" s="60"/>
      <c r="I110" s="60"/>
      <c r="J110" s="61"/>
      <c r="K110" s="78" t="s">
        <v>220</v>
      </c>
      <c r="L110" s="108">
        <v>13</v>
      </c>
      <c r="M110" s="168">
        <v>13</v>
      </c>
      <c r="N110" s="104">
        <f t="shared" si="4"/>
        <v>100</v>
      </c>
      <c r="O110" s="184"/>
      <c r="P110" s="187"/>
    </row>
    <row r="111" spans="1:16" ht="46.8" x14ac:dyDescent="0.3">
      <c r="A111" s="178"/>
      <c r="B111" s="181"/>
      <c r="C111" s="205"/>
      <c r="D111" s="206"/>
      <c r="E111" s="207"/>
      <c r="F111" s="59"/>
      <c r="G111" s="60"/>
      <c r="H111" s="60"/>
      <c r="I111" s="60"/>
      <c r="J111" s="61"/>
      <c r="K111" s="78" t="s">
        <v>222</v>
      </c>
      <c r="L111" s="105">
        <v>1602</v>
      </c>
      <c r="M111" s="168">
        <v>1590</v>
      </c>
      <c r="N111" s="104">
        <f t="shared" si="4"/>
        <v>99.250936329588015</v>
      </c>
      <c r="O111" s="184"/>
      <c r="P111" s="187"/>
    </row>
    <row r="112" spans="1:16" ht="62.4" x14ac:dyDescent="0.3">
      <c r="A112" s="178"/>
      <c r="B112" s="181"/>
      <c r="C112" s="205"/>
      <c r="D112" s="206"/>
      <c r="E112" s="207"/>
      <c r="F112" s="59"/>
      <c r="G112" s="60"/>
      <c r="H112" s="60"/>
      <c r="I112" s="60"/>
      <c r="J112" s="61"/>
      <c r="K112" s="78" t="s">
        <v>221</v>
      </c>
      <c r="L112" s="105">
        <v>1602</v>
      </c>
      <c r="M112" s="168">
        <v>1590</v>
      </c>
      <c r="N112" s="104">
        <f t="shared" si="4"/>
        <v>99.250936329588015</v>
      </c>
      <c r="O112" s="184"/>
      <c r="P112" s="187"/>
    </row>
    <row r="113" spans="1:16" ht="31.2" x14ac:dyDescent="0.3">
      <c r="A113" s="178"/>
      <c r="B113" s="181"/>
      <c r="C113" s="205"/>
      <c r="D113" s="206"/>
      <c r="E113" s="207"/>
      <c r="F113" s="59"/>
      <c r="G113" s="60"/>
      <c r="H113" s="60"/>
      <c r="I113" s="60"/>
      <c r="J113" s="61"/>
      <c r="K113" s="72" t="s">
        <v>223</v>
      </c>
      <c r="L113" s="109">
        <v>26</v>
      </c>
      <c r="M113" s="169">
        <v>25</v>
      </c>
      <c r="N113" s="104">
        <f t="shared" si="4"/>
        <v>96.15384615384616</v>
      </c>
      <c r="O113" s="184"/>
      <c r="P113" s="187"/>
    </row>
    <row r="114" spans="1:16" ht="31.2" x14ac:dyDescent="0.3">
      <c r="A114" s="178"/>
      <c r="B114" s="181"/>
      <c r="C114" s="205"/>
      <c r="D114" s="206"/>
      <c r="E114" s="207"/>
      <c r="F114" s="59"/>
      <c r="G114" s="60"/>
      <c r="H114" s="60"/>
      <c r="I114" s="60"/>
      <c r="J114" s="61"/>
      <c r="K114" s="72" t="s">
        <v>224</v>
      </c>
      <c r="L114" s="109">
        <v>1</v>
      </c>
      <c r="M114" s="169">
        <v>1</v>
      </c>
      <c r="N114" s="104">
        <f t="shared" si="4"/>
        <v>100</v>
      </c>
      <c r="O114" s="184"/>
      <c r="P114" s="187"/>
    </row>
    <row r="115" spans="1:16" ht="62.4" x14ac:dyDescent="0.3">
      <c r="A115" s="178"/>
      <c r="B115" s="181"/>
      <c r="C115" s="205"/>
      <c r="D115" s="206"/>
      <c r="E115" s="207"/>
      <c r="F115" s="59"/>
      <c r="G115" s="60"/>
      <c r="H115" s="60"/>
      <c r="I115" s="60"/>
      <c r="J115" s="61"/>
      <c r="K115" s="72" t="s">
        <v>225</v>
      </c>
      <c r="L115" s="110">
        <v>100</v>
      </c>
      <c r="M115" s="169">
        <v>100</v>
      </c>
      <c r="N115" s="104">
        <f t="shared" si="4"/>
        <v>100</v>
      </c>
      <c r="O115" s="184"/>
      <c r="P115" s="187"/>
    </row>
    <row r="116" spans="1:16" ht="31.2" x14ac:dyDescent="0.3">
      <c r="A116" s="178"/>
      <c r="B116" s="181"/>
      <c r="C116" s="205"/>
      <c r="D116" s="206"/>
      <c r="E116" s="207"/>
      <c r="F116" s="59"/>
      <c r="G116" s="60"/>
      <c r="H116" s="60"/>
      <c r="I116" s="60"/>
      <c r="J116" s="61"/>
      <c r="K116" s="72" t="s">
        <v>226</v>
      </c>
      <c r="L116" s="110">
        <v>7</v>
      </c>
      <c r="M116" s="169">
        <v>7</v>
      </c>
      <c r="N116" s="104">
        <f t="shared" si="4"/>
        <v>100</v>
      </c>
      <c r="O116" s="184"/>
      <c r="P116" s="187"/>
    </row>
    <row r="117" spans="1:16" ht="16.2" thickBot="1" x14ac:dyDescent="0.35">
      <c r="A117" s="179"/>
      <c r="B117" s="182"/>
      <c r="C117" s="208"/>
      <c r="D117" s="209"/>
      <c r="E117" s="210"/>
      <c r="F117" s="62"/>
      <c r="G117" s="63"/>
      <c r="H117" s="63"/>
      <c r="I117" s="63"/>
      <c r="J117" s="64"/>
      <c r="K117" s="198" t="s">
        <v>169</v>
      </c>
      <c r="L117" s="199"/>
      <c r="M117" s="200"/>
      <c r="N117" s="73">
        <f>SUM(N101:N116)/16</f>
        <v>92.475068996881632</v>
      </c>
      <c r="O117" s="185"/>
      <c r="P117" s="188"/>
    </row>
    <row r="118" spans="1:16" ht="41.4" customHeight="1" x14ac:dyDescent="0.3">
      <c r="A118" s="212">
        <v>5</v>
      </c>
      <c r="B118" s="180" t="s">
        <v>179</v>
      </c>
      <c r="C118" s="65">
        <v>4</v>
      </c>
      <c r="D118" s="65">
        <v>4</v>
      </c>
      <c r="E118" s="65">
        <f>D118/C118*100</f>
        <v>100</v>
      </c>
      <c r="F118" s="40" t="s">
        <v>125</v>
      </c>
      <c r="G118" s="47">
        <f>SUM(G119:G122)</f>
        <v>50.2</v>
      </c>
      <c r="H118" s="47">
        <f>SUM(H119:H122)</f>
        <v>15</v>
      </c>
      <c r="I118" s="47">
        <f>H118/G118*100</f>
        <v>29.880478087649397</v>
      </c>
      <c r="J118" s="70">
        <f>$E$118/I118*100</f>
        <v>334.66666666666669</v>
      </c>
      <c r="K118" s="96"/>
      <c r="L118" s="49"/>
      <c r="M118" s="50"/>
      <c r="N118" s="51"/>
      <c r="O118" s="183">
        <f>N123*J118/100</f>
        <v>334.66666666666674</v>
      </c>
      <c r="P118" s="186" t="s">
        <v>236</v>
      </c>
    </row>
    <row r="119" spans="1:16" ht="75" customHeight="1" x14ac:dyDescent="0.3">
      <c r="A119" s="178"/>
      <c r="B119" s="181"/>
      <c r="C119" s="202" t="s">
        <v>337</v>
      </c>
      <c r="D119" s="203"/>
      <c r="E119" s="204"/>
      <c r="F119" s="52" t="s">
        <v>172</v>
      </c>
      <c r="G119" s="53"/>
      <c r="H119" s="53"/>
      <c r="I119" s="47"/>
      <c r="J119" s="70"/>
      <c r="K119" s="97"/>
      <c r="L119" s="43"/>
      <c r="M119" s="50"/>
      <c r="N119" s="51"/>
      <c r="O119" s="184"/>
      <c r="P119" s="187"/>
    </row>
    <row r="120" spans="1:16" ht="67.8" customHeight="1" x14ac:dyDescent="0.3">
      <c r="A120" s="178"/>
      <c r="B120" s="181"/>
      <c r="C120" s="205"/>
      <c r="D120" s="206"/>
      <c r="E120" s="207"/>
      <c r="F120" s="52" t="s">
        <v>171</v>
      </c>
      <c r="G120" s="53"/>
      <c r="H120" s="53"/>
      <c r="I120" s="47"/>
      <c r="J120" s="70"/>
      <c r="K120" s="97"/>
      <c r="L120" s="49"/>
      <c r="M120" s="50"/>
      <c r="N120" s="51"/>
      <c r="O120" s="184"/>
      <c r="P120" s="187"/>
    </row>
    <row r="121" spans="1:16" ht="53.4" customHeight="1" x14ac:dyDescent="0.3">
      <c r="A121" s="178"/>
      <c r="B121" s="181"/>
      <c r="C121" s="205"/>
      <c r="D121" s="206"/>
      <c r="E121" s="207"/>
      <c r="F121" s="52" t="s">
        <v>173</v>
      </c>
      <c r="G121" s="53">
        <v>50.2</v>
      </c>
      <c r="H121" s="53">
        <v>15</v>
      </c>
      <c r="I121" s="47">
        <f>H121/G121*100</f>
        <v>29.880478087649397</v>
      </c>
      <c r="J121" s="70">
        <f>$E$118/I121*100</f>
        <v>334.66666666666669</v>
      </c>
      <c r="K121" s="97"/>
      <c r="L121" s="49"/>
      <c r="M121" s="50"/>
      <c r="N121" s="51"/>
      <c r="O121" s="184"/>
      <c r="P121" s="187"/>
    </row>
    <row r="122" spans="1:16" ht="86.4" customHeight="1" x14ac:dyDescent="0.3">
      <c r="A122" s="178"/>
      <c r="B122" s="181"/>
      <c r="C122" s="205"/>
      <c r="D122" s="206"/>
      <c r="E122" s="207"/>
      <c r="F122" s="55" t="s">
        <v>174</v>
      </c>
      <c r="G122" s="53"/>
      <c r="H122" s="53"/>
      <c r="I122" s="47"/>
      <c r="J122" s="70"/>
      <c r="K122" s="97"/>
      <c r="L122" s="49"/>
      <c r="M122" s="50"/>
      <c r="N122" s="51"/>
      <c r="O122" s="184"/>
      <c r="P122" s="187"/>
    </row>
    <row r="123" spans="1:16" ht="31.2" customHeight="1" thickBot="1" x14ac:dyDescent="0.35">
      <c r="A123" s="179"/>
      <c r="B123" s="182"/>
      <c r="C123" s="208"/>
      <c r="D123" s="209"/>
      <c r="E123" s="210"/>
      <c r="F123" s="62"/>
      <c r="G123" s="63"/>
      <c r="H123" s="63"/>
      <c r="I123" s="63"/>
      <c r="J123" s="64"/>
      <c r="K123" s="198" t="s">
        <v>169</v>
      </c>
      <c r="L123" s="199"/>
      <c r="M123" s="200"/>
      <c r="N123" s="66">
        <f>E118</f>
        <v>100</v>
      </c>
      <c r="O123" s="185"/>
      <c r="P123" s="188"/>
    </row>
    <row r="124" spans="1:16" ht="40.200000000000003" customHeight="1" x14ac:dyDescent="0.3">
      <c r="A124" s="177">
        <v>6</v>
      </c>
      <c r="B124" s="246" t="s">
        <v>180</v>
      </c>
      <c r="C124" s="159">
        <v>10</v>
      </c>
      <c r="D124" s="159">
        <v>10</v>
      </c>
      <c r="E124" s="65">
        <f>D124/C124*100</f>
        <v>100</v>
      </c>
      <c r="F124" s="40" t="s">
        <v>125</v>
      </c>
      <c r="G124" s="47">
        <f>SUM(G125:G128)</f>
        <v>43122.5</v>
      </c>
      <c r="H124" s="47">
        <f>SUM(H125:H128)</f>
        <v>26852.2</v>
      </c>
      <c r="I124" s="47">
        <f>H124/G124*100</f>
        <v>62.26958084526639</v>
      </c>
      <c r="J124" s="70">
        <f>E124/I124*100</f>
        <v>160.59205577196656</v>
      </c>
      <c r="K124" s="96"/>
      <c r="L124" s="49"/>
      <c r="M124" s="50"/>
      <c r="N124" s="51"/>
      <c r="O124" s="247">
        <f>N129*J124/100</f>
        <v>160.59205577196656</v>
      </c>
      <c r="P124" s="252" t="s">
        <v>238</v>
      </c>
    </row>
    <row r="125" spans="1:16" ht="73.2" customHeight="1" x14ac:dyDescent="0.3">
      <c r="A125" s="178"/>
      <c r="B125" s="181"/>
      <c r="C125" s="253" t="s">
        <v>338</v>
      </c>
      <c r="D125" s="254"/>
      <c r="E125" s="255"/>
      <c r="F125" s="52" t="s">
        <v>172</v>
      </c>
      <c r="G125" s="53">
        <v>15325</v>
      </c>
      <c r="H125" s="53">
        <v>15325</v>
      </c>
      <c r="I125" s="47">
        <f>H125/G125*100</f>
        <v>100</v>
      </c>
      <c r="J125" s="69">
        <f>E124/I125*100</f>
        <v>100</v>
      </c>
      <c r="K125" s="97"/>
      <c r="L125" s="43"/>
      <c r="M125" s="50"/>
      <c r="N125" s="51"/>
      <c r="O125" s="184"/>
      <c r="P125" s="235"/>
    </row>
    <row r="126" spans="1:16" ht="63.6" customHeight="1" x14ac:dyDescent="0.3">
      <c r="A126" s="178"/>
      <c r="B126" s="181"/>
      <c r="C126" s="256"/>
      <c r="D126" s="257"/>
      <c r="E126" s="258"/>
      <c r="F126" s="52" t="s">
        <v>171</v>
      </c>
      <c r="G126" s="53">
        <v>14025</v>
      </c>
      <c r="H126" s="53">
        <v>0</v>
      </c>
      <c r="I126" s="47">
        <f>H126/G126*100</f>
        <v>0</v>
      </c>
      <c r="J126" s="69" t="e">
        <f>E125/I126*100</f>
        <v>#DIV/0!</v>
      </c>
      <c r="K126" s="97"/>
      <c r="L126" s="49"/>
      <c r="M126" s="50"/>
      <c r="N126" s="51"/>
      <c r="O126" s="184"/>
      <c r="P126" s="235"/>
    </row>
    <row r="127" spans="1:16" ht="67.2" customHeight="1" x14ac:dyDescent="0.3">
      <c r="A127" s="178"/>
      <c r="B127" s="181"/>
      <c r="C127" s="256"/>
      <c r="D127" s="257"/>
      <c r="E127" s="258"/>
      <c r="F127" s="52" t="s">
        <v>173</v>
      </c>
      <c r="G127" s="53">
        <v>13772.5</v>
      </c>
      <c r="H127" s="53">
        <v>11527.2</v>
      </c>
      <c r="I127" s="47">
        <f>H127/G127*100</f>
        <v>83.697222726447634</v>
      </c>
      <c r="J127" s="74">
        <f>E124/I127*100</f>
        <v>119.47827746547297</v>
      </c>
      <c r="K127" s="97"/>
      <c r="L127" s="49"/>
      <c r="M127" s="50"/>
      <c r="N127" s="51"/>
      <c r="O127" s="184"/>
      <c r="P127" s="235"/>
    </row>
    <row r="128" spans="1:16" ht="87.6" customHeight="1" x14ac:dyDescent="0.3">
      <c r="A128" s="178"/>
      <c r="B128" s="181"/>
      <c r="C128" s="256"/>
      <c r="D128" s="257"/>
      <c r="E128" s="258"/>
      <c r="F128" s="55" t="s">
        <v>174</v>
      </c>
      <c r="G128" s="53"/>
      <c r="H128" s="53"/>
      <c r="I128" s="47"/>
      <c r="J128" s="67"/>
      <c r="K128" s="152"/>
      <c r="L128" s="153"/>
      <c r="M128" s="154"/>
      <c r="N128" s="155"/>
      <c r="O128" s="184"/>
      <c r="P128" s="235"/>
    </row>
    <row r="129" spans="1:16" ht="39" customHeight="1" x14ac:dyDescent="0.3">
      <c r="A129" s="178"/>
      <c r="B129" s="181"/>
      <c r="C129" s="256"/>
      <c r="D129" s="257"/>
      <c r="E129" s="258"/>
      <c r="F129" s="264"/>
      <c r="G129" s="265"/>
      <c r="H129" s="265"/>
      <c r="I129" s="265"/>
      <c r="J129" s="265"/>
      <c r="K129" s="213" t="s">
        <v>169</v>
      </c>
      <c r="L129" s="211"/>
      <c r="M129" s="211"/>
      <c r="N129" s="148">
        <f>E124</f>
        <v>100</v>
      </c>
      <c r="O129" s="184"/>
      <c r="P129" s="235"/>
    </row>
    <row r="130" spans="1:16" ht="114.6" customHeight="1" x14ac:dyDescent="0.3">
      <c r="A130" s="263"/>
      <c r="B130" s="262"/>
      <c r="C130" s="259"/>
      <c r="D130" s="260"/>
      <c r="E130" s="261"/>
      <c r="F130" s="266"/>
      <c r="G130" s="267"/>
      <c r="H130" s="267"/>
      <c r="I130" s="267"/>
      <c r="J130" s="267"/>
      <c r="K130" s="150"/>
      <c r="L130" s="151"/>
      <c r="M130" s="151"/>
      <c r="N130" s="149"/>
      <c r="O130" s="268"/>
      <c r="P130" s="269"/>
    </row>
    <row r="131" spans="1:16" ht="44.4" customHeight="1" x14ac:dyDescent="0.3">
      <c r="A131" s="212">
        <v>7</v>
      </c>
      <c r="B131" s="180" t="s">
        <v>181</v>
      </c>
      <c r="C131" s="159">
        <v>2</v>
      </c>
      <c r="D131" s="159">
        <v>2</v>
      </c>
      <c r="E131" s="65">
        <f>D131/C131*100</f>
        <v>100</v>
      </c>
      <c r="F131" s="40" t="s">
        <v>125</v>
      </c>
      <c r="G131" s="47">
        <f>SUM(G132:G135)</f>
        <v>18862.7</v>
      </c>
      <c r="H131" s="47">
        <f>SUM(H132:H135)</f>
        <v>18856.399999999998</v>
      </c>
      <c r="I131" s="47">
        <f>H131/G131*100</f>
        <v>99.966600751748146</v>
      </c>
      <c r="J131" s="70">
        <f>$E$131/I131*100</f>
        <v>100.03341040707664</v>
      </c>
      <c r="K131" s="156" t="s">
        <v>198</v>
      </c>
      <c r="L131" s="157">
        <v>4</v>
      </c>
      <c r="M131" s="170">
        <v>0</v>
      </c>
      <c r="N131" s="158">
        <f>M131/L131*100</f>
        <v>0</v>
      </c>
      <c r="O131" s="183">
        <f>N137*J131/100</f>
        <v>14.588205684365343</v>
      </c>
      <c r="P131" s="186" t="s">
        <v>237</v>
      </c>
    </row>
    <row r="132" spans="1:16" ht="79.2" customHeight="1" x14ac:dyDescent="0.3">
      <c r="A132" s="178"/>
      <c r="B132" s="181"/>
      <c r="C132" s="214" t="s">
        <v>339</v>
      </c>
      <c r="D132" s="215"/>
      <c r="E132" s="216"/>
      <c r="F132" s="52" t="s">
        <v>172</v>
      </c>
      <c r="G132" s="53">
        <v>2512.3000000000002</v>
      </c>
      <c r="H132" s="53">
        <v>2512.3000000000002</v>
      </c>
      <c r="I132" s="47">
        <f>H132/G132*100</f>
        <v>100</v>
      </c>
      <c r="J132" s="70">
        <f>$E$131/I132*100</f>
        <v>100</v>
      </c>
      <c r="K132" s="126" t="s">
        <v>200</v>
      </c>
      <c r="L132" s="43">
        <v>8</v>
      </c>
      <c r="M132" s="161">
        <v>7</v>
      </c>
      <c r="N132" s="111">
        <f>M132/L132*100</f>
        <v>87.5</v>
      </c>
      <c r="O132" s="184"/>
      <c r="P132" s="187"/>
    </row>
    <row r="133" spans="1:16" ht="68.400000000000006" customHeight="1" x14ac:dyDescent="0.3">
      <c r="A133" s="178"/>
      <c r="B133" s="181"/>
      <c r="C133" s="217"/>
      <c r="D133" s="218"/>
      <c r="E133" s="219"/>
      <c r="F133" s="52" t="s">
        <v>171</v>
      </c>
      <c r="G133" s="53">
        <v>8064.5</v>
      </c>
      <c r="H133" s="53">
        <v>8064.5</v>
      </c>
      <c r="I133" s="47">
        <f>H133/G133*100</f>
        <v>100</v>
      </c>
      <c r="J133" s="70">
        <f>$E$131/I133*100</f>
        <v>100</v>
      </c>
      <c r="K133" s="126" t="s">
        <v>199</v>
      </c>
      <c r="L133" s="43">
        <v>0.6</v>
      </c>
      <c r="M133" s="161">
        <v>0</v>
      </c>
      <c r="N133" s="111">
        <f>M133/L133*100</f>
        <v>0</v>
      </c>
      <c r="O133" s="184"/>
      <c r="P133" s="187"/>
    </row>
    <row r="134" spans="1:16" ht="60" customHeight="1" x14ac:dyDescent="0.3">
      <c r="A134" s="178"/>
      <c r="B134" s="181"/>
      <c r="C134" s="217"/>
      <c r="D134" s="218"/>
      <c r="E134" s="219"/>
      <c r="F134" s="52" t="s">
        <v>173</v>
      </c>
      <c r="G134" s="53">
        <v>133.69999999999999</v>
      </c>
      <c r="H134" s="53">
        <v>127.4</v>
      </c>
      <c r="I134" s="47">
        <f>H134/G134*100</f>
        <v>95.287958115183258</v>
      </c>
      <c r="J134" s="70">
        <f>$E$131/I134*100</f>
        <v>104.94505494505492</v>
      </c>
      <c r="K134" s="126" t="s">
        <v>259</v>
      </c>
      <c r="L134" s="43">
        <v>0.6</v>
      </c>
      <c r="M134" s="161">
        <v>0</v>
      </c>
      <c r="N134" s="111">
        <f t="shared" ref="N134:N136" si="5">M134/L134*100</f>
        <v>0</v>
      </c>
      <c r="O134" s="184"/>
      <c r="P134" s="187"/>
    </row>
    <row r="135" spans="1:16" ht="79.8" customHeight="1" x14ac:dyDescent="0.3">
      <c r="A135" s="178"/>
      <c r="B135" s="181"/>
      <c r="C135" s="217"/>
      <c r="D135" s="218"/>
      <c r="E135" s="219"/>
      <c r="F135" s="55" t="s">
        <v>174</v>
      </c>
      <c r="G135" s="80">
        <v>8152.2</v>
      </c>
      <c r="H135" s="80">
        <v>8152.2</v>
      </c>
      <c r="I135" s="47">
        <f>H135/G135*100</f>
        <v>100</v>
      </c>
      <c r="J135" s="70">
        <f>$E$131/I135*100</f>
        <v>100</v>
      </c>
      <c r="K135" s="126" t="s">
        <v>260</v>
      </c>
      <c r="L135" s="43">
        <v>0.6</v>
      </c>
      <c r="M135" s="161">
        <v>0</v>
      </c>
      <c r="N135" s="111">
        <f t="shared" si="5"/>
        <v>0</v>
      </c>
      <c r="O135" s="184"/>
      <c r="P135" s="187"/>
    </row>
    <row r="136" spans="1:16" ht="79.8" customHeight="1" x14ac:dyDescent="0.3">
      <c r="A136" s="178"/>
      <c r="B136" s="181"/>
      <c r="C136" s="217"/>
      <c r="D136" s="218"/>
      <c r="E136" s="219"/>
      <c r="F136" s="122"/>
      <c r="G136" s="123"/>
      <c r="H136" s="123"/>
      <c r="I136" s="124"/>
      <c r="J136" s="125"/>
      <c r="K136" s="126" t="s">
        <v>261</v>
      </c>
      <c r="L136" s="43">
        <v>0.6</v>
      </c>
      <c r="M136" s="161">
        <v>0</v>
      </c>
      <c r="N136" s="111">
        <f t="shared" si="5"/>
        <v>0</v>
      </c>
      <c r="O136" s="184"/>
      <c r="P136" s="187"/>
    </row>
    <row r="137" spans="1:16" ht="48.6" customHeight="1" thickBot="1" x14ac:dyDescent="0.35">
      <c r="A137" s="179"/>
      <c r="B137" s="182"/>
      <c r="C137" s="220"/>
      <c r="D137" s="221"/>
      <c r="E137" s="222"/>
      <c r="F137" s="62"/>
      <c r="G137" s="63"/>
      <c r="H137" s="63"/>
      <c r="I137" s="63"/>
      <c r="J137" s="64"/>
      <c r="K137" s="198" t="s">
        <v>169</v>
      </c>
      <c r="L137" s="199"/>
      <c r="M137" s="200"/>
      <c r="N137" s="73">
        <f>SUM(N131:N136)/6</f>
        <v>14.583333333333334</v>
      </c>
      <c r="O137" s="185"/>
      <c r="P137" s="188"/>
    </row>
    <row r="138" spans="1:16" ht="52.5" customHeight="1" x14ac:dyDescent="0.3">
      <c r="A138" s="177">
        <v>8</v>
      </c>
      <c r="B138" s="246" t="s">
        <v>182</v>
      </c>
      <c r="C138" s="65">
        <v>24</v>
      </c>
      <c r="D138" s="65">
        <v>24</v>
      </c>
      <c r="E138" s="65">
        <f>D138/C138*100</f>
        <v>100</v>
      </c>
      <c r="F138" s="40" t="s">
        <v>125</v>
      </c>
      <c r="G138" s="47">
        <f>SUM(G139:G142)</f>
        <v>5</v>
      </c>
      <c r="H138" s="47">
        <f>SUM(H139:H142)</f>
        <v>0</v>
      </c>
      <c r="I138" s="47">
        <f>H138/G138*100</f>
        <v>0</v>
      </c>
      <c r="J138" s="70" t="e">
        <f>E138/I138*100</f>
        <v>#DIV/0!</v>
      </c>
      <c r="K138" s="48" t="s">
        <v>201</v>
      </c>
      <c r="L138" s="43">
        <v>366</v>
      </c>
      <c r="M138" s="161">
        <v>345</v>
      </c>
      <c r="N138" s="112">
        <f>M138/L138*100</f>
        <v>94.262295081967224</v>
      </c>
      <c r="O138" s="247">
        <f>N145</f>
        <v>90.215862758320583</v>
      </c>
      <c r="P138" s="248" t="s">
        <v>236</v>
      </c>
    </row>
    <row r="139" spans="1:16" ht="79.2" customHeight="1" x14ac:dyDescent="0.3">
      <c r="A139" s="178"/>
      <c r="B139" s="181"/>
      <c r="C139" s="189" t="s">
        <v>340</v>
      </c>
      <c r="D139" s="190"/>
      <c r="E139" s="191"/>
      <c r="F139" s="52" t="s">
        <v>172</v>
      </c>
      <c r="G139" s="160"/>
      <c r="H139" s="53"/>
      <c r="I139" s="47"/>
      <c r="J139" s="67"/>
      <c r="K139" s="71" t="s">
        <v>202</v>
      </c>
      <c r="L139" s="43">
        <v>23</v>
      </c>
      <c r="M139" s="161">
        <v>18</v>
      </c>
      <c r="N139" s="112">
        <f t="shared" ref="N139:N144" si="6">M139/L139*100</f>
        <v>78.260869565217391</v>
      </c>
      <c r="O139" s="184"/>
      <c r="P139" s="187"/>
    </row>
    <row r="140" spans="1:16" ht="68.400000000000006" customHeight="1" x14ac:dyDescent="0.3">
      <c r="A140" s="178"/>
      <c r="B140" s="181"/>
      <c r="C140" s="192"/>
      <c r="D140" s="193"/>
      <c r="E140" s="194"/>
      <c r="F140" s="52" t="s">
        <v>171</v>
      </c>
      <c r="G140" s="53"/>
      <c r="H140" s="53"/>
      <c r="I140" s="47"/>
      <c r="J140" s="67"/>
      <c r="K140" s="71" t="s">
        <v>203</v>
      </c>
      <c r="L140" s="43">
        <v>63</v>
      </c>
      <c r="M140" s="161">
        <v>52</v>
      </c>
      <c r="N140" s="112">
        <f t="shared" si="6"/>
        <v>82.539682539682531</v>
      </c>
      <c r="O140" s="184"/>
      <c r="P140" s="187"/>
    </row>
    <row r="141" spans="1:16" ht="52.8" customHeight="1" x14ac:dyDescent="0.3">
      <c r="A141" s="178"/>
      <c r="B141" s="181"/>
      <c r="C141" s="192"/>
      <c r="D141" s="193"/>
      <c r="E141" s="194"/>
      <c r="F141" s="52" t="s">
        <v>173</v>
      </c>
      <c r="G141" s="53">
        <v>5</v>
      </c>
      <c r="H141" s="53">
        <v>0</v>
      </c>
      <c r="I141" s="47">
        <f>H141/G141*100</f>
        <v>0</v>
      </c>
      <c r="J141" s="69" t="e">
        <f>E138/I141*100</f>
        <v>#DIV/0!</v>
      </c>
      <c r="K141" s="71" t="s">
        <v>204</v>
      </c>
      <c r="L141" s="43">
        <v>3</v>
      </c>
      <c r="M141" s="161">
        <v>3</v>
      </c>
      <c r="N141" s="112">
        <f t="shared" si="6"/>
        <v>100</v>
      </c>
      <c r="O141" s="184"/>
      <c r="P141" s="187"/>
    </row>
    <row r="142" spans="1:16" ht="85.8" customHeight="1" x14ac:dyDescent="0.3">
      <c r="A142" s="178"/>
      <c r="B142" s="181"/>
      <c r="C142" s="192"/>
      <c r="D142" s="193"/>
      <c r="E142" s="194"/>
      <c r="F142" s="55" t="s">
        <v>174</v>
      </c>
      <c r="G142" s="53"/>
      <c r="H142" s="53"/>
      <c r="I142" s="47"/>
      <c r="J142" s="67"/>
      <c r="K142" s="71" t="s">
        <v>205</v>
      </c>
      <c r="L142" s="43">
        <v>277</v>
      </c>
      <c r="M142" s="161">
        <v>272</v>
      </c>
      <c r="N142" s="112">
        <f t="shared" si="6"/>
        <v>98.194945848375454</v>
      </c>
      <c r="O142" s="184"/>
      <c r="P142" s="187"/>
    </row>
    <row r="143" spans="1:16" ht="62.4" x14ac:dyDescent="0.3">
      <c r="A143" s="178"/>
      <c r="B143" s="181"/>
      <c r="C143" s="192"/>
      <c r="D143" s="193"/>
      <c r="E143" s="194"/>
      <c r="F143" s="56"/>
      <c r="G143" s="57"/>
      <c r="H143" s="57"/>
      <c r="I143" s="57"/>
      <c r="J143" s="58"/>
      <c r="K143" s="72" t="s">
        <v>206</v>
      </c>
      <c r="L143" s="79">
        <v>194</v>
      </c>
      <c r="M143" s="162">
        <v>185</v>
      </c>
      <c r="N143" s="112">
        <f t="shared" si="6"/>
        <v>95.360824742268051</v>
      </c>
      <c r="O143" s="184"/>
      <c r="P143" s="187"/>
    </row>
    <row r="144" spans="1:16" ht="78" x14ac:dyDescent="0.3">
      <c r="A144" s="178"/>
      <c r="B144" s="181"/>
      <c r="C144" s="192"/>
      <c r="D144" s="193"/>
      <c r="E144" s="194"/>
      <c r="F144" s="59"/>
      <c r="G144" s="60"/>
      <c r="H144" s="60"/>
      <c r="I144" s="60"/>
      <c r="J144" s="61"/>
      <c r="K144" s="72" t="s">
        <v>349</v>
      </c>
      <c r="L144" s="79">
        <v>6649.1</v>
      </c>
      <c r="M144" s="162">
        <v>5511.6</v>
      </c>
      <c r="N144" s="112">
        <f t="shared" si="6"/>
        <v>82.892421530733486</v>
      </c>
      <c r="O144" s="184"/>
      <c r="P144" s="187"/>
    </row>
    <row r="145" spans="1:16" ht="16.2" thickBot="1" x14ac:dyDescent="0.35">
      <c r="A145" s="179"/>
      <c r="B145" s="182"/>
      <c r="C145" s="195"/>
      <c r="D145" s="196"/>
      <c r="E145" s="197"/>
      <c r="F145" s="62"/>
      <c r="G145" s="63"/>
      <c r="H145" s="63"/>
      <c r="I145" s="63"/>
      <c r="J145" s="64"/>
      <c r="K145" s="198" t="s">
        <v>169</v>
      </c>
      <c r="L145" s="199"/>
      <c r="M145" s="200"/>
      <c r="N145" s="73">
        <f>SUM(N138:N144)/7</f>
        <v>90.215862758320583</v>
      </c>
      <c r="O145" s="185"/>
      <c r="P145" s="188"/>
    </row>
    <row r="146" spans="1:16" ht="45" customHeight="1" x14ac:dyDescent="0.3">
      <c r="A146" s="212">
        <v>9</v>
      </c>
      <c r="B146" s="180" t="s">
        <v>183</v>
      </c>
      <c r="C146" s="65">
        <v>59</v>
      </c>
      <c r="D146" s="65">
        <v>59</v>
      </c>
      <c r="E146" s="65">
        <f>D146/C146*100</f>
        <v>100</v>
      </c>
      <c r="F146" s="40" t="s">
        <v>125</v>
      </c>
      <c r="G146" s="47">
        <f>SUM(G147:G150)</f>
        <v>45</v>
      </c>
      <c r="H146" s="47">
        <f>SUM(H147:H150)</f>
        <v>45</v>
      </c>
      <c r="I146" s="47">
        <f>H146/G146*100</f>
        <v>100</v>
      </c>
      <c r="J146" s="69">
        <f>E146/I146*100</f>
        <v>100</v>
      </c>
      <c r="K146" s="96"/>
      <c r="L146" s="49"/>
      <c r="M146" s="50"/>
      <c r="N146" s="51"/>
      <c r="O146" s="249">
        <f>N151*J146/100</f>
        <v>100</v>
      </c>
      <c r="P146" s="252" t="s">
        <v>236</v>
      </c>
    </row>
    <row r="147" spans="1:16" ht="73.2" customHeight="1" x14ac:dyDescent="0.3">
      <c r="A147" s="178"/>
      <c r="B147" s="181"/>
      <c r="C147" s="202" t="s">
        <v>207</v>
      </c>
      <c r="D147" s="203"/>
      <c r="E147" s="204"/>
      <c r="F147" s="52" t="s">
        <v>172</v>
      </c>
      <c r="G147" s="53"/>
      <c r="H147" s="53"/>
      <c r="I147" s="47"/>
      <c r="J147" s="67"/>
      <c r="K147" s="97"/>
      <c r="L147" s="43"/>
      <c r="M147" s="50"/>
      <c r="N147" s="51"/>
      <c r="O147" s="250"/>
      <c r="P147" s="235"/>
    </row>
    <row r="148" spans="1:16" ht="62.4" customHeight="1" x14ac:dyDescent="0.3">
      <c r="A148" s="178"/>
      <c r="B148" s="181"/>
      <c r="C148" s="205"/>
      <c r="D148" s="206"/>
      <c r="E148" s="207"/>
      <c r="F148" s="52" t="s">
        <v>171</v>
      </c>
      <c r="G148" s="53"/>
      <c r="H148" s="53"/>
      <c r="I148" s="47"/>
      <c r="J148" s="67"/>
      <c r="K148" s="97"/>
      <c r="L148" s="49"/>
      <c r="M148" s="50"/>
      <c r="N148" s="51"/>
      <c r="O148" s="250"/>
      <c r="P148" s="235"/>
    </row>
    <row r="149" spans="1:16" ht="49.2" customHeight="1" x14ac:dyDescent="0.3">
      <c r="A149" s="178"/>
      <c r="B149" s="181"/>
      <c r="C149" s="205"/>
      <c r="D149" s="206"/>
      <c r="E149" s="207"/>
      <c r="F149" s="52" t="s">
        <v>173</v>
      </c>
      <c r="G149" s="53">
        <v>45</v>
      </c>
      <c r="H149" s="53">
        <v>45</v>
      </c>
      <c r="I149" s="47">
        <f>H149/G149*100</f>
        <v>100</v>
      </c>
      <c r="J149" s="69">
        <f>E146/I149*100</f>
        <v>100</v>
      </c>
      <c r="K149" s="97"/>
      <c r="L149" s="49"/>
      <c r="M149" s="50"/>
      <c r="N149" s="51"/>
      <c r="O149" s="250"/>
      <c r="P149" s="235"/>
    </row>
    <row r="150" spans="1:16" ht="82.8" customHeight="1" x14ac:dyDescent="0.3">
      <c r="A150" s="178"/>
      <c r="B150" s="181"/>
      <c r="C150" s="205"/>
      <c r="D150" s="206"/>
      <c r="E150" s="207"/>
      <c r="F150" s="55" t="s">
        <v>174</v>
      </c>
      <c r="G150" s="53"/>
      <c r="H150" s="53"/>
      <c r="I150" s="47"/>
      <c r="J150" s="67"/>
      <c r="K150" s="97"/>
      <c r="L150" s="49"/>
      <c r="M150" s="50"/>
      <c r="N150" s="51"/>
      <c r="O150" s="250"/>
      <c r="P150" s="235"/>
    </row>
    <row r="151" spans="1:16" ht="16.2" thickBot="1" x14ac:dyDescent="0.35">
      <c r="A151" s="179"/>
      <c r="B151" s="182"/>
      <c r="C151" s="208"/>
      <c r="D151" s="209"/>
      <c r="E151" s="210"/>
      <c r="F151" s="62"/>
      <c r="G151" s="63"/>
      <c r="H151" s="63"/>
      <c r="I151" s="63"/>
      <c r="J151" s="64"/>
      <c r="K151" s="198" t="s">
        <v>169</v>
      </c>
      <c r="L151" s="199"/>
      <c r="M151" s="200"/>
      <c r="N151" s="66">
        <f>E146</f>
        <v>100</v>
      </c>
      <c r="O151" s="251"/>
      <c r="P151" s="236"/>
    </row>
    <row r="152" spans="1:16" ht="79.2" customHeight="1" x14ac:dyDescent="0.3">
      <c r="A152" s="212">
        <v>10</v>
      </c>
      <c r="B152" s="271" t="s">
        <v>184</v>
      </c>
      <c r="C152" s="65">
        <v>31</v>
      </c>
      <c r="D152" s="65">
        <v>23</v>
      </c>
      <c r="E152" s="118">
        <f>D152/C152*100</f>
        <v>74.193548387096769</v>
      </c>
      <c r="F152" s="40" t="s">
        <v>125</v>
      </c>
      <c r="G152" s="47">
        <f>SUM(G153:G156)</f>
        <v>5027.5439999999999</v>
      </c>
      <c r="H152" s="47">
        <f>SUM(H153:H156)</f>
        <v>4039.453</v>
      </c>
      <c r="I152" s="47">
        <f>H152/G152*100</f>
        <v>80.346447490066723</v>
      </c>
      <c r="J152" s="70">
        <f>E152/I152*100</f>
        <v>92.342039635628396</v>
      </c>
      <c r="K152" s="98" t="s">
        <v>0</v>
      </c>
      <c r="L152" s="85">
        <v>103.4</v>
      </c>
      <c r="M152" s="85">
        <v>108.7</v>
      </c>
      <c r="N152" s="112">
        <f>M152/L152*100</f>
        <v>105.12572533849129</v>
      </c>
      <c r="O152" s="183">
        <f>N184*J152/100</f>
        <v>109.60466894145493</v>
      </c>
      <c r="P152" s="252" t="s">
        <v>238</v>
      </c>
    </row>
    <row r="153" spans="1:16" ht="62.4" x14ac:dyDescent="0.3">
      <c r="A153" s="178"/>
      <c r="B153" s="272"/>
      <c r="C153" s="189" t="s">
        <v>262</v>
      </c>
      <c r="D153" s="190"/>
      <c r="E153" s="191"/>
      <c r="F153" s="52" t="s">
        <v>172</v>
      </c>
      <c r="G153" s="53"/>
      <c r="H153" s="53"/>
      <c r="I153" s="47"/>
      <c r="J153" s="67"/>
      <c r="K153" s="98" t="s">
        <v>1</v>
      </c>
      <c r="L153" s="85">
        <v>103.3</v>
      </c>
      <c r="M153" s="85">
        <v>108.8</v>
      </c>
      <c r="N153" s="112">
        <f t="shared" ref="N153:N183" si="7">M153/L153*100</f>
        <v>105.324298160697</v>
      </c>
      <c r="O153" s="184"/>
      <c r="P153" s="235"/>
    </row>
    <row r="154" spans="1:16" ht="62.4" x14ac:dyDescent="0.3">
      <c r="A154" s="178"/>
      <c r="B154" s="272"/>
      <c r="C154" s="192"/>
      <c r="D154" s="193"/>
      <c r="E154" s="194"/>
      <c r="F154" s="52" t="s">
        <v>171</v>
      </c>
      <c r="G154" s="53">
        <v>5016.2</v>
      </c>
      <c r="H154" s="53">
        <v>4028.1089999999999</v>
      </c>
      <c r="I154" s="47">
        <f>H154/G154*100</f>
        <v>80.302001515091106</v>
      </c>
      <c r="J154" s="69">
        <f>E152/I154*100</f>
        <v>92.393149594351797</v>
      </c>
      <c r="K154" s="98" t="s">
        <v>2</v>
      </c>
      <c r="L154" s="85">
        <v>103.7</v>
      </c>
      <c r="M154" s="85">
        <v>108.7</v>
      </c>
      <c r="N154" s="112">
        <f t="shared" si="7"/>
        <v>104.82160077145612</v>
      </c>
      <c r="O154" s="184"/>
      <c r="P154" s="235"/>
    </row>
    <row r="155" spans="1:16" ht="62.4" x14ac:dyDescent="0.3">
      <c r="A155" s="178"/>
      <c r="B155" s="272"/>
      <c r="C155" s="192"/>
      <c r="D155" s="193"/>
      <c r="E155" s="194"/>
      <c r="F155" s="52" t="s">
        <v>173</v>
      </c>
      <c r="G155" s="53">
        <v>11.343999999999999</v>
      </c>
      <c r="H155" s="53">
        <v>11.343999999999999</v>
      </c>
      <c r="I155" s="47">
        <f>H155/G155*100</f>
        <v>100</v>
      </c>
      <c r="J155" s="69">
        <f>E152/I155*100</f>
        <v>74.193548387096769</v>
      </c>
      <c r="K155" s="98" t="s">
        <v>3</v>
      </c>
      <c r="L155" s="85">
        <v>102.7</v>
      </c>
      <c r="M155" s="85">
        <v>95.9</v>
      </c>
      <c r="N155" s="112">
        <f t="shared" si="7"/>
        <v>93.378773125608575</v>
      </c>
      <c r="O155" s="184"/>
      <c r="P155" s="235"/>
    </row>
    <row r="156" spans="1:16" ht="84" customHeight="1" x14ac:dyDescent="0.3">
      <c r="A156" s="178"/>
      <c r="B156" s="272"/>
      <c r="C156" s="192"/>
      <c r="D156" s="193"/>
      <c r="E156" s="194"/>
      <c r="F156" s="55" t="s">
        <v>174</v>
      </c>
      <c r="G156" s="53"/>
      <c r="H156" s="53"/>
      <c r="I156" s="47"/>
      <c r="J156" s="67"/>
      <c r="K156" s="98" t="s">
        <v>4</v>
      </c>
      <c r="L156" s="85">
        <v>104.3</v>
      </c>
      <c r="M156" s="85">
        <v>131.4</v>
      </c>
      <c r="N156" s="112">
        <f t="shared" si="7"/>
        <v>125.98274209012466</v>
      </c>
      <c r="O156" s="184"/>
      <c r="P156" s="235"/>
    </row>
    <row r="157" spans="1:16" ht="62.4" x14ac:dyDescent="0.3">
      <c r="A157" s="178"/>
      <c r="B157" s="272"/>
      <c r="C157" s="192"/>
      <c r="D157" s="193"/>
      <c r="E157" s="194"/>
      <c r="F157" s="56"/>
      <c r="G157" s="57"/>
      <c r="H157" s="57"/>
      <c r="I157" s="57"/>
      <c r="J157" s="58"/>
      <c r="K157" s="98" t="s">
        <v>5</v>
      </c>
      <c r="L157" s="85">
        <v>16.100000000000001</v>
      </c>
      <c r="M157" s="85">
        <v>31.1</v>
      </c>
      <c r="N157" s="112">
        <f t="shared" si="7"/>
        <v>193.16770186335404</v>
      </c>
      <c r="O157" s="184"/>
      <c r="P157" s="235"/>
    </row>
    <row r="158" spans="1:16" ht="109.2" x14ac:dyDescent="0.3">
      <c r="A158" s="178"/>
      <c r="B158" s="272"/>
      <c r="C158" s="192"/>
      <c r="D158" s="193"/>
      <c r="E158" s="194"/>
      <c r="F158" s="59"/>
      <c r="G158" s="60"/>
      <c r="H158" s="60"/>
      <c r="I158" s="60"/>
      <c r="J158" s="61"/>
      <c r="K158" s="98" t="s">
        <v>6</v>
      </c>
      <c r="L158" s="85">
        <v>19172</v>
      </c>
      <c r="M158" s="85">
        <v>22253</v>
      </c>
      <c r="N158" s="112">
        <f t="shared" si="7"/>
        <v>116.07031087001877</v>
      </c>
      <c r="O158" s="184"/>
      <c r="P158" s="235"/>
    </row>
    <row r="159" spans="1:16" ht="31.2" x14ac:dyDescent="0.3">
      <c r="A159" s="178"/>
      <c r="B159" s="272"/>
      <c r="C159" s="192"/>
      <c r="D159" s="193"/>
      <c r="E159" s="194"/>
      <c r="F159" s="59"/>
      <c r="G159" s="60"/>
      <c r="H159" s="60"/>
      <c r="I159" s="60"/>
      <c r="J159" s="61"/>
      <c r="K159" s="98" t="s">
        <v>7</v>
      </c>
      <c r="L159" s="85">
        <v>104.5</v>
      </c>
      <c r="M159" s="85">
        <v>112.6</v>
      </c>
      <c r="N159" s="112">
        <f t="shared" si="7"/>
        <v>107.7511961722488</v>
      </c>
      <c r="O159" s="184"/>
      <c r="P159" s="235"/>
    </row>
    <row r="160" spans="1:16" ht="46.8" x14ac:dyDescent="0.3">
      <c r="A160" s="178"/>
      <c r="B160" s="272"/>
      <c r="C160" s="192"/>
      <c r="D160" s="193"/>
      <c r="E160" s="194"/>
      <c r="F160" s="59"/>
      <c r="G160" s="60"/>
      <c r="H160" s="60"/>
      <c r="I160" s="60"/>
      <c r="J160" s="61"/>
      <c r="K160" s="98" t="s">
        <v>8</v>
      </c>
      <c r="L160" s="85">
        <v>392</v>
      </c>
      <c r="M160" s="85">
        <v>392</v>
      </c>
      <c r="N160" s="112">
        <f t="shared" si="7"/>
        <v>100</v>
      </c>
      <c r="O160" s="184"/>
      <c r="P160" s="235"/>
    </row>
    <row r="161" spans="1:16" ht="78" x14ac:dyDescent="0.3">
      <c r="A161" s="178"/>
      <c r="B161" s="272"/>
      <c r="C161" s="192"/>
      <c r="D161" s="193"/>
      <c r="E161" s="194"/>
      <c r="F161" s="59"/>
      <c r="G161" s="60"/>
      <c r="H161" s="60"/>
      <c r="I161" s="60"/>
      <c r="J161" s="61"/>
      <c r="K161" s="98" t="s">
        <v>9</v>
      </c>
      <c r="L161" s="85">
        <v>10</v>
      </c>
      <c r="M161" s="85">
        <v>16.100000000000001</v>
      </c>
      <c r="N161" s="112">
        <f t="shared" si="7"/>
        <v>161</v>
      </c>
      <c r="O161" s="184"/>
      <c r="P161" s="235"/>
    </row>
    <row r="162" spans="1:16" ht="15.6" x14ac:dyDescent="0.3">
      <c r="A162" s="178"/>
      <c r="B162" s="272"/>
      <c r="C162" s="192"/>
      <c r="D162" s="193"/>
      <c r="E162" s="194"/>
      <c r="F162" s="59"/>
      <c r="G162" s="60"/>
      <c r="H162" s="60"/>
      <c r="I162" s="60"/>
      <c r="J162" s="61"/>
      <c r="K162" s="98" t="s">
        <v>10</v>
      </c>
      <c r="L162" s="85">
        <v>94351</v>
      </c>
      <c r="M162" s="85">
        <v>75145</v>
      </c>
      <c r="N162" s="112">
        <f t="shared" si="7"/>
        <v>79.644094922152391</v>
      </c>
      <c r="O162" s="184"/>
      <c r="P162" s="235"/>
    </row>
    <row r="163" spans="1:16" ht="31.2" x14ac:dyDescent="0.3">
      <c r="A163" s="178"/>
      <c r="B163" s="272"/>
      <c r="C163" s="192"/>
      <c r="D163" s="193"/>
      <c r="E163" s="194"/>
      <c r="F163" s="59"/>
      <c r="G163" s="60"/>
      <c r="H163" s="60"/>
      <c r="I163" s="60"/>
      <c r="J163" s="61"/>
      <c r="K163" s="98" t="s">
        <v>11</v>
      </c>
      <c r="L163" s="85">
        <v>186000</v>
      </c>
      <c r="M163" s="85">
        <v>275112</v>
      </c>
      <c r="N163" s="112">
        <f t="shared" si="7"/>
        <v>147.90967741935484</v>
      </c>
      <c r="O163" s="184"/>
      <c r="P163" s="235"/>
    </row>
    <row r="164" spans="1:16" ht="15.6" x14ac:dyDescent="0.3">
      <c r="A164" s="178"/>
      <c r="B164" s="272"/>
      <c r="C164" s="192"/>
      <c r="D164" s="193"/>
      <c r="E164" s="194"/>
      <c r="F164" s="59"/>
      <c r="G164" s="60"/>
      <c r="H164" s="60"/>
      <c r="I164" s="60"/>
      <c r="J164" s="61"/>
      <c r="K164" s="98" t="s">
        <v>12</v>
      </c>
      <c r="L164" s="85">
        <v>9690</v>
      </c>
      <c r="M164" s="85">
        <v>8785</v>
      </c>
      <c r="N164" s="112">
        <f t="shared" si="7"/>
        <v>90.660474716202259</v>
      </c>
      <c r="O164" s="184"/>
      <c r="P164" s="235"/>
    </row>
    <row r="165" spans="1:16" ht="46.8" x14ac:dyDescent="0.3">
      <c r="A165" s="178"/>
      <c r="B165" s="272"/>
      <c r="C165" s="192"/>
      <c r="D165" s="193"/>
      <c r="E165" s="194"/>
      <c r="F165" s="59"/>
      <c r="G165" s="60"/>
      <c r="H165" s="60"/>
      <c r="I165" s="60"/>
      <c r="J165" s="61"/>
      <c r="K165" s="98" t="s">
        <v>13</v>
      </c>
      <c r="L165" s="85">
        <v>7513</v>
      </c>
      <c r="M165" s="85">
        <v>7444</v>
      </c>
      <c r="N165" s="112">
        <f t="shared" si="7"/>
        <v>99.081591907360576</v>
      </c>
      <c r="O165" s="184"/>
      <c r="P165" s="235"/>
    </row>
    <row r="166" spans="1:16" ht="31.2" x14ac:dyDescent="0.3">
      <c r="A166" s="178"/>
      <c r="B166" s="272"/>
      <c r="C166" s="192"/>
      <c r="D166" s="193"/>
      <c r="E166" s="194"/>
      <c r="F166" s="59"/>
      <c r="G166" s="60"/>
      <c r="H166" s="60"/>
      <c r="I166" s="60"/>
      <c r="J166" s="61"/>
      <c r="K166" s="98" t="s">
        <v>14</v>
      </c>
      <c r="L166" s="85">
        <v>9500</v>
      </c>
      <c r="M166" s="85">
        <v>8087</v>
      </c>
      <c r="N166" s="112">
        <f t="shared" si="7"/>
        <v>85.126315789473679</v>
      </c>
      <c r="O166" s="184"/>
      <c r="P166" s="235"/>
    </row>
    <row r="167" spans="1:16" ht="31.2" x14ac:dyDescent="0.3">
      <c r="A167" s="178"/>
      <c r="B167" s="272"/>
      <c r="C167" s="192"/>
      <c r="D167" s="193"/>
      <c r="E167" s="194"/>
      <c r="F167" s="59"/>
      <c r="G167" s="60"/>
      <c r="H167" s="60"/>
      <c r="I167" s="60"/>
      <c r="J167" s="61"/>
      <c r="K167" s="98" t="s">
        <v>15</v>
      </c>
      <c r="L167" s="85">
        <v>1620</v>
      </c>
      <c r="M167" s="85">
        <v>2161</v>
      </c>
      <c r="N167" s="112">
        <f t="shared" si="7"/>
        <v>133.39506172839506</v>
      </c>
      <c r="O167" s="184"/>
      <c r="P167" s="235"/>
    </row>
    <row r="168" spans="1:16" ht="94.8" customHeight="1" x14ac:dyDescent="0.3">
      <c r="A168" s="178"/>
      <c r="B168" s="272"/>
      <c r="C168" s="192"/>
      <c r="D168" s="193"/>
      <c r="E168" s="194"/>
      <c r="F168" s="59"/>
      <c r="G168" s="60"/>
      <c r="H168" s="60"/>
      <c r="I168" s="60"/>
      <c r="J168" s="61"/>
      <c r="K168" s="98" t="s">
        <v>263</v>
      </c>
      <c r="L168" s="85">
        <v>51</v>
      </c>
      <c r="M168" s="85">
        <v>51</v>
      </c>
      <c r="N168" s="112">
        <f t="shared" si="7"/>
        <v>100</v>
      </c>
      <c r="O168" s="184"/>
      <c r="P168" s="235"/>
    </row>
    <row r="169" spans="1:16" ht="187.2" x14ac:dyDescent="0.3">
      <c r="A169" s="178"/>
      <c r="B169" s="272"/>
      <c r="C169" s="192"/>
      <c r="D169" s="193"/>
      <c r="E169" s="194"/>
      <c r="F169" s="59"/>
      <c r="G169" s="60"/>
      <c r="H169" s="60"/>
      <c r="I169" s="60"/>
      <c r="J169" s="61"/>
      <c r="K169" s="98" t="s">
        <v>16</v>
      </c>
      <c r="L169" s="81">
        <v>685</v>
      </c>
      <c r="M169" s="81">
        <v>374</v>
      </c>
      <c r="N169" s="112">
        <f t="shared" si="7"/>
        <v>54.598540145985396</v>
      </c>
      <c r="O169" s="184"/>
      <c r="P169" s="235"/>
    </row>
    <row r="170" spans="1:16" ht="93.6" x14ac:dyDescent="0.3">
      <c r="A170" s="178"/>
      <c r="B170" s="272"/>
      <c r="C170" s="192"/>
      <c r="D170" s="193"/>
      <c r="E170" s="194"/>
      <c r="F170" s="59"/>
      <c r="G170" s="60"/>
      <c r="H170" s="60"/>
      <c r="I170" s="60"/>
      <c r="J170" s="61"/>
      <c r="K170" s="98" t="s">
        <v>17</v>
      </c>
      <c r="L170" s="85">
        <v>3</v>
      </c>
      <c r="M170" s="85">
        <v>2</v>
      </c>
      <c r="N170" s="112">
        <f t="shared" si="7"/>
        <v>66.666666666666657</v>
      </c>
      <c r="O170" s="184"/>
      <c r="P170" s="235"/>
    </row>
    <row r="171" spans="1:16" ht="46.8" x14ac:dyDescent="0.3">
      <c r="A171" s="178"/>
      <c r="B171" s="272"/>
      <c r="C171" s="192"/>
      <c r="D171" s="193"/>
      <c r="E171" s="194"/>
      <c r="F171" s="59"/>
      <c r="G171" s="60"/>
      <c r="H171" s="60"/>
      <c r="I171" s="60"/>
      <c r="J171" s="61"/>
      <c r="K171" s="98" t="s">
        <v>18</v>
      </c>
      <c r="L171" s="127">
        <v>0</v>
      </c>
      <c r="M171" s="85">
        <v>1</v>
      </c>
      <c r="N171" s="112">
        <v>100</v>
      </c>
      <c r="O171" s="184"/>
      <c r="P171" s="235"/>
    </row>
    <row r="172" spans="1:16" ht="46.8" x14ac:dyDescent="0.3">
      <c r="A172" s="178"/>
      <c r="B172" s="272"/>
      <c r="C172" s="192"/>
      <c r="D172" s="193"/>
      <c r="E172" s="194"/>
      <c r="F172" s="59"/>
      <c r="G172" s="60"/>
      <c r="H172" s="60"/>
      <c r="I172" s="60"/>
      <c r="J172" s="61"/>
      <c r="K172" s="98" t="s">
        <v>19</v>
      </c>
      <c r="L172" s="85">
        <v>267</v>
      </c>
      <c r="M172" s="171">
        <v>0</v>
      </c>
      <c r="N172" s="112">
        <f t="shared" si="7"/>
        <v>0</v>
      </c>
      <c r="O172" s="184"/>
      <c r="P172" s="235"/>
    </row>
    <row r="173" spans="1:16" ht="93.6" x14ac:dyDescent="0.3">
      <c r="A173" s="178"/>
      <c r="B173" s="272"/>
      <c r="C173" s="192"/>
      <c r="D173" s="193"/>
      <c r="E173" s="194"/>
      <c r="F173" s="59"/>
      <c r="G173" s="60"/>
      <c r="H173" s="60"/>
      <c r="I173" s="60"/>
      <c r="J173" s="61"/>
      <c r="K173" s="98" t="s">
        <v>20</v>
      </c>
      <c r="L173" s="85">
        <v>27.1</v>
      </c>
      <c r="M173" s="171">
        <v>27.1</v>
      </c>
      <c r="N173" s="112">
        <f t="shared" si="7"/>
        <v>100</v>
      </c>
      <c r="O173" s="184"/>
      <c r="P173" s="235"/>
    </row>
    <row r="174" spans="1:16" ht="62.4" x14ac:dyDescent="0.3">
      <c r="A174" s="178"/>
      <c r="B174" s="272"/>
      <c r="C174" s="192"/>
      <c r="D174" s="193"/>
      <c r="E174" s="194"/>
      <c r="F174" s="59"/>
      <c r="G174" s="60"/>
      <c r="H174" s="60"/>
      <c r="I174" s="60"/>
      <c r="J174" s="61"/>
      <c r="K174" s="98" t="s">
        <v>21</v>
      </c>
      <c r="L174" s="85">
        <v>16</v>
      </c>
      <c r="M174" s="85">
        <v>32.4</v>
      </c>
      <c r="N174" s="112">
        <f t="shared" si="7"/>
        <v>202.5</v>
      </c>
      <c r="O174" s="184"/>
      <c r="P174" s="235"/>
    </row>
    <row r="175" spans="1:16" ht="46.8" x14ac:dyDescent="0.3">
      <c r="A175" s="178"/>
      <c r="B175" s="272"/>
      <c r="C175" s="192"/>
      <c r="D175" s="193"/>
      <c r="E175" s="194"/>
      <c r="F175" s="59"/>
      <c r="G175" s="60"/>
      <c r="H175" s="60"/>
      <c r="I175" s="60"/>
      <c r="J175" s="61"/>
      <c r="K175" s="98" t="s">
        <v>22</v>
      </c>
      <c r="L175" s="85">
        <v>35001</v>
      </c>
      <c r="M175" s="85">
        <v>37465</v>
      </c>
      <c r="N175" s="112">
        <f t="shared" si="7"/>
        <v>107.03979886288964</v>
      </c>
      <c r="O175" s="184"/>
      <c r="P175" s="235"/>
    </row>
    <row r="176" spans="1:16" ht="93.6" x14ac:dyDescent="0.3">
      <c r="A176" s="178"/>
      <c r="B176" s="272"/>
      <c r="C176" s="192"/>
      <c r="D176" s="193"/>
      <c r="E176" s="194"/>
      <c r="F176" s="59"/>
      <c r="G176" s="60"/>
      <c r="H176" s="60"/>
      <c r="I176" s="60"/>
      <c r="J176" s="61"/>
      <c r="K176" s="99" t="s">
        <v>23</v>
      </c>
      <c r="L176" s="116">
        <v>90.5</v>
      </c>
      <c r="M176" s="116">
        <v>93.7</v>
      </c>
      <c r="N176" s="112">
        <f t="shared" si="7"/>
        <v>103.53591160220994</v>
      </c>
      <c r="O176" s="184"/>
      <c r="P176" s="235"/>
    </row>
    <row r="177" spans="1:16" ht="93.6" x14ac:dyDescent="0.3">
      <c r="A177" s="178"/>
      <c r="B177" s="272"/>
      <c r="C177" s="192"/>
      <c r="D177" s="193"/>
      <c r="E177" s="194"/>
      <c r="F177" s="59"/>
      <c r="G177" s="60"/>
      <c r="H177" s="60"/>
      <c r="I177" s="60"/>
      <c r="J177" s="61"/>
      <c r="K177" s="99" t="s">
        <v>24</v>
      </c>
      <c r="L177" s="117">
        <v>50</v>
      </c>
      <c r="M177" s="117">
        <v>50</v>
      </c>
      <c r="N177" s="112">
        <f t="shared" si="7"/>
        <v>100</v>
      </c>
      <c r="O177" s="184"/>
      <c r="P177" s="235"/>
    </row>
    <row r="178" spans="1:16" ht="78" x14ac:dyDescent="0.3">
      <c r="A178" s="178"/>
      <c r="B178" s="272"/>
      <c r="C178" s="192"/>
      <c r="D178" s="193"/>
      <c r="E178" s="194"/>
      <c r="F178" s="59"/>
      <c r="G178" s="60"/>
      <c r="H178" s="60"/>
      <c r="I178" s="60"/>
      <c r="J178" s="61"/>
      <c r="K178" s="99" t="s">
        <v>25</v>
      </c>
      <c r="L178" s="116">
        <v>100</v>
      </c>
      <c r="M178" s="116">
        <v>102.8</v>
      </c>
      <c r="N178" s="112">
        <f t="shared" si="7"/>
        <v>102.8</v>
      </c>
      <c r="O178" s="184"/>
      <c r="P178" s="235"/>
    </row>
    <row r="179" spans="1:16" ht="62.4" x14ac:dyDescent="0.3">
      <c r="A179" s="178"/>
      <c r="B179" s="272"/>
      <c r="C179" s="192"/>
      <c r="D179" s="193"/>
      <c r="E179" s="194"/>
      <c r="F179" s="59"/>
      <c r="G179" s="60"/>
      <c r="H179" s="60"/>
      <c r="I179" s="60"/>
      <c r="J179" s="61"/>
      <c r="K179" s="99" t="s">
        <v>26</v>
      </c>
      <c r="L179" s="116">
        <v>10</v>
      </c>
      <c r="M179" s="116">
        <v>10</v>
      </c>
      <c r="N179" s="112">
        <f t="shared" si="7"/>
        <v>100</v>
      </c>
      <c r="O179" s="184"/>
      <c r="P179" s="235"/>
    </row>
    <row r="180" spans="1:16" ht="62.4" x14ac:dyDescent="0.3">
      <c r="A180" s="178"/>
      <c r="B180" s="272"/>
      <c r="C180" s="192"/>
      <c r="D180" s="193"/>
      <c r="E180" s="194"/>
      <c r="F180" s="59"/>
      <c r="G180" s="60"/>
      <c r="H180" s="60"/>
      <c r="I180" s="60"/>
      <c r="J180" s="61"/>
      <c r="K180" s="99" t="s">
        <v>27</v>
      </c>
      <c r="L180" s="116">
        <v>35</v>
      </c>
      <c r="M180" s="116">
        <v>48.9</v>
      </c>
      <c r="N180" s="112">
        <f t="shared" si="7"/>
        <v>139.71428571428569</v>
      </c>
      <c r="O180" s="184"/>
      <c r="P180" s="235"/>
    </row>
    <row r="181" spans="1:16" ht="78" x14ac:dyDescent="0.3">
      <c r="A181" s="178"/>
      <c r="B181" s="272"/>
      <c r="C181" s="192"/>
      <c r="D181" s="193"/>
      <c r="E181" s="194"/>
      <c r="F181" s="59"/>
      <c r="G181" s="60"/>
      <c r="H181" s="60"/>
      <c r="I181" s="60"/>
      <c r="J181" s="61"/>
      <c r="K181" s="99" t="s">
        <v>28</v>
      </c>
      <c r="L181" s="117">
        <v>80</v>
      </c>
      <c r="M181" s="117">
        <v>94.7</v>
      </c>
      <c r="N181" s="112">
        <f t="shared" si="7"/>
        <v>118.37500000000001</v>
      </c>
      <c r="O181" s="184"/>
      <c r="P181" s="235"/>
    </row>
    <row r="182" spans="1:16" ht="78" x14ac:dyDescent="0.3">
      <c r="A182" s="178"/>
      <c r="B182" s="272"/>
      <c r="C182" s="192"/>
      <c r="D182" s="193"/>
      <c r="E182" s="194"/>
      <c r="F182" s="59"/>
      <c r="G182" s="60"/>
      <c r="H182" s="60"/>
      <c r="I182" s="60"/>
      <c r="J182" s="61"/>
      <c r="K182" s="99" t="s">
        <v>29</v>
      </c>
      <c r="L182" s="117">
        <v>22</v>
      </c>
      <c r="M182" s="117">
        <v>23</v>
      </c>
      <c r="N182" s="112">
        <f t="shared" si="7"/>
        <v>104.54545454545455</v>
      </c>
      <c r="O182" s="184"/>
      <c r="P182" s="235"/>
    </row>
    <row r="183" spans="1:16" ht="93.6" x14ac:dyDescent="0.3">
      <c r="A183" s="178"/>
      <c r="B183" s="272"/>
      <c r="C183" s="192"/>
      <c r="D183" s="193"/>
      <c r="E183" s="194"/>
      <c r="F183" s="59"/>
      <c r="G183" s="60"/>
      <c r="H183" s="60"/>
      <c r="I183" s="60"/>
      <c r="J183" s="61"/>
      <c r="K183" s="99" t="s">
        <v>30</v>
      </c>
      <c r="L183" s="117">
        <v>1.6</v>
      </c>
      <c r="M183" s="117">
        <v>7.2</v>
      </c>
      <c r="N183" s="112">
        <f t="shared" si="7"/>
        <v>450</v>
      </c>
      <c r="O183" s="184"/>
      <c r="P183" s="235"/>
    </row>
    <row r="184" spans="1:16" ht="36" customHeight="1" thickBot="1" x14ac:dyDescent="0.35">
      <c r="A184" s="179"/>
      <c r="B184" s="273"/>
      <c r="C184" s="195"/>
      <c r="D184" s="196"/>
      <c r="E184" s="197"/>
      <c r="F184" s="62"/>
      <c r="G184" s="63"/>
      <c r="H184" s="63"/>
      <c r="I184" s="63"/>
      <c r="J184" s="64"/>
      <c r="K184" s="198" t="s">
        <v>169</v>
      </c>
      <c r="L184" s="199"/>
      <c r="M184" s="200"/>
      <c r="N184" s="73">
        <f>SUM(N152:N183)/32</f>
        <v>118.69422570038846</v>
      </c>
      <c r="O184" s="185"/>
      <c r="P184" s="236"/>
    </row>
    <row r="185" spans="1:16" ht="171.6" x14ac:dyDescent="0.3">
      <c r="A185" s="212">
        <v>11</v>
      </c>
      <c r="B185" s="180" t="s">
        <v>351</v>
      </c>
      <c r="C185" s="65">
        <v>27</v>
      </c>
      <c r="D185" s="65">
        <v>27</v>
      </c>
      <c r="E185" s="65">
        <f>D185/C185*100</f>
        <v>100</v>
      </c>
      <c r="F185" s="40" t="s">
        <v>125</v>
      </c>
      <c r="G185" s="47">
        <f>G188</f>
        <v>371.5</v>
      </c>
      <c r="H185" s="47">
        <f>H188</f>
        <v>360.8</v>
      </c>
      <c r="I185" s="47">
        <f>H185/G185*100</f>
        <v>97.119784656796767</v>
      </c>
      <c r="J185" s="67">
        <f>E185/I185*100</f>
        <v>102.96563192904658</v>
      </c>
      <c r="K185" s="48" t="s">
        <v>264</v>
      </c>
      <c r="L185" s="113">
        <v>100</v>
      </c>
      <c r="M185" s="175">
        <v>100</v>
      </c>
      <c r="N185" s="112">
        <f t="shared" ref="N185:N188" si="8">M185/L185*100</f>
        <v>100</v>
      </c>
      <c r="O185" s="243">
        <f>N190*J185/100</f>
        <v>117.67500791891038</v>
      </c>
      <c r="P185" s="186" t="s">
        <v>238</v>
      </c>
    </row>
    <row r="186" spans="1:16" ht="96" customHeight="1" x14ac:dyDescent="0.3">
      <c r="A186" s="178"/>
      <c r="B186" s="181"/>
      <c r="C186" s="189" t="s">
        <v>341</v>
      </c>
      <c r="D186" s="190"/>
      <c r="E186" s="191"/>
      <c r="F186" s="52" t="s">
        <v>172</v>
      </c>
      <c r="G186" s="53"/>
      <c r="H186" s="53"/>
      <c r="I186" s="47"/>
      <c r="J186" s="67"/>
      <c r="K186" s="48" t="s">
        <v>227</v>
      </c>
      <c r="L186" s="113">
        <v>100</v>
      </c>
      <c r="M186" s="175">
        <v>100</v>
      </c>
      <c r="N186" s="112">
        <f t="shared" si="8"/>
        <v>100</v>
      </c>
      <c r="O186" s="244"/>
      <c r="P186" s="187"/>
    </row>
    <row r="187" spans="1:16" ht="146.4" customHeight="1" x14ac:dyDescent="0.3">
      <c r="A187" s="178"/>
      <c r="B187" s="181"/>
      <c r="C187" s="192"/>
      <c r="D187" s="193"/>
      <c r="E187" s="194"/>
      <c r="F187" s="52" t="s">
        <v>171</v>
      </c>
      <c r="G187" s="53"/>
      <c r="H187" s="53"/>
      <c r="I187" s="47"/>
      <c r="J187" s="67"/>
      <c r="K187" s="71" t="s">
        <v>265</v>
      </c>
      <c r="L187" s="113">
        <v>20</v>
      </c>
      <c r="M187" s="175">
        <v>20</v>
      </c>
      <c r="N187" s="112">
        <v>0</v>
      </c>
      <c r="O187" s="244"/>
      <c r="P187" s="187"/>
    </row>
    <row r="188" spans="1:16" ht="81.599999999999994" customHeight="1" x14ac:dyDescent="0.3">
      <c r="A188" s="178"/>
      <c r="B188" s="181"/>
      <c r="C188" s="192"/>
      <c r="D188" s="193"/>
      <c r="E188" s="194"/>
      <c r="F188" s="52" t="s">
        <v>173</v>
      </c>
      <c r="G188" s="53">
        <v>371.5</v>
      </c>
      <c r="H188" s="53">
        <v>360.8</v>
      </c>
      <c r="I188" s="47">
        <f>H188/G188*100</f>
        <v>97.119784656796767</v>
      </c>
      <c r="J188" s="69">
        <f>E185/I188*100</f>
        <v>102.96563192904658</v>
      </c>
      <c r="K188" s="71" t="s">
        <v>266</v>
      </c>
      <c r="L188" s="113">
        <v>7</v>
      </c>
      <c r="M188" s="175">
        <v>18</v>
      </c>
      <c r="N188" s="112">
        <f t="shared" si="8"/>
        <v>257.14285714285717</v>
      </c>
      <c r="O188" s="244"/>
      <c r="P188" s="187"/>
    </row>
    <row r="189" spans="1:16" ht="118.8" customHeight="1" x14ac:dyDescent="0.3">
      <c r="A189" s="178"/>
      <c r="B189" s="181"/>
      <c r="C189" s="192"/>
      <c r="D189" s="193"/>
      <c r="E189" s="194"/>
      <c r="F189" s="55" t="s">
        <v>174</v>
      </c>
      <c r="G189" s="53"/>
      <c r="H189" s="53"/>
      <c r="I189" s="47"/>
      <c r="J189" s="67"/>
      <c r="K189" s="71"/>
      <c r="L189" s="114"/>
      <c r="M189" s="172"/>
      <c r="N189" s="112"/>
      <c r="O189" s="244"/>
      <c r="P189" s="187"/>
    </row>
    <row r="190" spans="1:16" ht="16.2" thickBot="1" x14ac:dyDescent="0.35">
      <c r="A190" s="179"/>
      <c r="B190" s="182"/>
      <c r="C190" s="195"/>
      <c r="D190" s="196"/>
      <c r="E190" s="197"/>
      <c r="F190" s="62"/>
      <c r="G190" s="63"/>
      <c r="H190" s="63"/>
      <c r="I190" s="63"/>
      <c r="J190" s="64"/>
      <c r="K190" s="198" t="s">
        <v>169</v>
      </c>
      <c r="L190" s="199"/>
      <c r="M190" s="200"/>
      <c r="N190" s="73">
        <f>SUM(N185:N189)/4</f>
        <v>114.28571428571429</v>
      </c>
      <c r="O190" s="245"/>
      <c r="P190" s="188"/>
    </row>
    <row r="191" spans="1:16" ht="162" customHeight="1" x14ac:dyDescent="0.3">
      <c r="A191" s="212">
        <v>12</v>
      </c>
      <c r="B191" s="180" t="s">
        <v>185</v>
      </c>
      <c r="C191" s="65">
        <v>4</v>
      </c>
      <c r="D191" s="65">
        <v>4</v>
      </c>
      <c r="E191" s="65">
        <f>D191/C191*100</f>
        <v>100</v>
      </c>
      <c r="F191" s="40" t="s">
        <v>125</v>
      </c>
      <c r="G191" s="47">
        <f>SUM(G192:G195)</f>
        <v>20600.5</v>
      </c>
      <c r="H191" s="47">
        <f>SUM(H192:H195)</f>
        <v>19664.199999999997</v>
      </c>
      <c r="I191" s="47">
        <f>H191/G191*100</f>
        <v>95.454964685323162</v>
      </c>
      <c r="J191" s="70">
        <f>E191/I191*100</f>
        <v>104.76144465577039</v>
      </c>
      <c r="K191" s="48" t="s">
        <v>211</v>
      </c>
      <c r="L191" s="82">
        <v>60</v>
      </c>
      <c r="M191" s="161">
        <v>90.2</v>
      </c>
      <c r="N191" s="84">
        <f>M191/L191*100</f>
        <v>150.33333333333334</v>
      </c>
      <c r="O191" s="183">
        <f>N201*J191/100</f>
        <v>123.76893375572725</v>
      </c>
      <c r="P191" s="186" t="s">
        <v>238</v>
      </c>
    </row>
    <row r="192" spans="1:16" ht="93.6" x14ac:dyDescent="0.3">
      <c r="A192" s="178"/>
      <c r="B192" s="181"/>
      <c r="C192" s="189" t="s">
        <v>210</v>
      </c>
      <c r="D192" s="190"/>
      <c r="E192" s="191"/>
      <c r="F192" s="52" t="s">
        <v>172</v>
      </c>
      <c r="G192" s="53"/>
      <c r="H192" s="53"/>
      <c r="I192" s="47"/>
      <c r="J192" s="67"/>
      <c r="K192" s="71" t="s">
        <v>113</v>
      </c>
      <c r="L192" s="82">
        <v>6</v>
      </c>
      <c r="M192" s="161">
        <v>6.6</v>
      </c>
      <c r="N192" s="84">
        <f>L192/M192*100</f>
        <v>90.909090909090921</v>
      </c>
      <c r="O192" s="184"/>
      <c r="P192" s="187"/>
    </row>
    <row r="193" spans="1:16" ht="93.6" x14ac:dyDescent="0.3">
      <c r="A193" s="178"/>
      <c r="B193" s="181"/>
      <c r="C193" s="192"/>
      <c r="D193" s="193"/>
      <c r="E193" s="194"/>
      <c r="F193" s="52" t="s">
        <v>171</v>
      </c>
      <c r="G193" s="53">
        <v>16064.7</v>
      </c>
      <c r="H193" s="53">
        <v>15296.3</v>
      </c>
      <c r="I193" s="47">
        <f>H193/G193*100</f>
        <v>95.216841895584722</v>
      </c>
      <c r="J193" s="69">
        <f>E191/I193*100</f>
        <v>105.02343704033001</v>
      </c>
      <c r="K193" s="71" t="s">
        <v>112</v>
      </c>
      <c r="L193" s="82">
        <v>6</v>
      </c>
      <c r="M193" s="161">
        <v>5</v>
      </c>
      <c r="N193" s="84">
        <f>L193/M193*100</f>
        <v>120</v>
      </c>
      <c r="O193" s="184"/>
      <c r="P193" s="187"/>
    </row>
    <row r="194" spans="1:16" ht="111.6" customHeight="1" x14ac:dyDescent="0.3">
      <c r="A194" s="178"/>
      <c r="B194" s="181"/>
      <c r="C194" s="192"/>
      <c r="D194" s="193"/>
      <c r="E194" s="194"/>
      <c r="F194" s="52" t="s">
        <v>173</v>
      </c>
      <c r="G194" s="53">
        <v>4535.8</v>
      </c>
      <c r="H194" s="53">
        <v>4367.8999999999996</v>
      </c>
      <c r="I194" s="47">
        <f>H194/G194*100</f>
        <v>96.298337669209388</v>
      </c>
      <c r="J194" s="69">
        <f>E191/I194*100</f>
        <v>103.84395247143938</v>
      </c>
      <c r="K194" s="71" t="s">
        <v>111</v>
      </c>
      <c r="L194" s="82">
        <v>4.8</v>
      </c>
      <c r="M194" s="161">
        <v>0</v>
      </c>
      <c r="N194" s="84">
        <f t="shared" ref="N194:N198" si="9">M194/L194*100</f>
        <v>0</v>
      </c>
      <c r="O194" s="184"/>
      <c r="P194" s="187"/>
    </row>
    <row r="195" spans="1:16" ht="109.2" x14ac:dyDescent="0.3">
      <c r="A195" s="178"/>
      <c r="B195" s="181"/>
      <c r="C195" s="192"/>
      <c r="D195" s="193"/>
      <c r="E195" s="194"/>
      <c r="F195" s="55" t="s">
        <v>174</v>
      </c>
      <c r="G195" s="53"/>
      <c r="H195" s="53"/>
      <c r="I195" s="47"/>
      <c r="J195" s="67"/>
      <c r="K195" s="71" t="s">
        <v>212</v>
      </c>
      <c r="L195" s="82">
        <v>0</v>
      </c>
      <c r="M195" s="161">
        <v>0</v>
      </c>
      <c r="N195" s="84"/>
      <c r="O195" s="184"/>
      <c r="P195" s="187"/>
    </row>
    <row r="196" spans="1:16" ht="83.4" customHeight="1" x14ac:dyDescent="0.3">
      <c r="A196" s="178"/>
      <c r="B196" s="181"/>
      <c r="C196" s="192"/>
      <c r="D196" s="193"/>
      <c r="E196" s="194"/>
      <c r="F196" s="56"/>
      <c r="G196" s="57"/>
      <c r="H196" s="57"/>
      <c r="I196" s="57"/>
      <c r="J196" s="58"/>
      <c r="K196" s="72" t="s">
        <v>110</v>
      </c>
      <c r="L196" s="83">
        <v>0.5</v>
      </c>
      <c r="M196" s="162">
        <v>0</v>
      </c>
      <c r="N196" s="84">
        <f t="shared" si="9"/>
        <v>0</v>
      </c>
      <c r="O196" s="184"/>
      <c r="P196" s="187"/>
    </row>
    <row r="197" spans="1:16" ht="93.6" x14ac:dyDescent="0.3">
      <c r="A197" s="178"/>
      <c r="B197" s="181"/>
      <c r="C197" s="192"/>
      <c r="D197" s="193"/>
      <c r="E197" s="194"/>
      <c r="F197" s="59"/>
      <c r="G197" s="60"/>
      <c r="H197" s="60"/>
      <c r="I197" s="60"/>
      <c r="J197" s="61"/>
      <c r="K197" s="72" t="s">
        <v>108</v>
      </c>
      <c r="L197" s="83">
        <v>98.2</v>
      </c>
      <c r="M197" s="162">
        <v>100</v>
      </c>
      <c r="N197" s="84">
        <f t="shared" si="9"/>
        <v>101.83299389002036</v>
      </c>
      <c r="O197" s="184"/>
      <c r="P197" s="187"/>
    </row>
    <row r="198" spans="1:16" ht="31.2" x14ac:dyDescent="0.3">
      <c r="A198" s="178"/>
      <c r="B198" s="181"/>
      <c r="C198" s="192"/>
      <c r="D198" s="193"/>
      <c r="E198" s="194"/>
      <c r="F198" s="59"/>
      <c r="G198" s="60"/>
      <c r="H198" s="60"/>
      <c r="I198" s="60"/>
      <c r="J198" s="61"/>
      <c r="K198" s="72" t="s">
        <v>213</v>
      </c>
      <c r="L198" s="83">
        <v>97</v>
      </c>
      <c r="M198" s="162">
        <v>101</v>
      </c>
      <c r="N198" s="84">
        <f t="shared" si="9"/>
        <v>104.1237113402062</v>
      </c>
      <c r="O198" s="184"/>
      <c r="P198" s="187"/>
    </row>
    <row r="199" spans="1:16" ht="78" x14ac:dyDescent="0.3">
      <c r="A199" s="178"/>
      <c r="B199" s="181"/>
      <c r="C199" s="192"/>
      <c r="D199" s="193"/>
      <c r="E199" s="194"/>
      <c r="F199" s="59"/>
      <c r="G199" s="60"/>
      <c r="H199" s="60"/>
      <c r="I199" s="60"/>
      <c r="J199" s="61"/>
      <c r="K199" s="72" t="s">
        <v>214</v>
      </c>
      <c r="L199" s="83">
        <v>0</v>
      </c>
      <c r="M199" s="162">
        <v>0</v>
      </c>
      <c r="N199" s="84"/>
      <c r="O199" s="184"/>
      <c r="P199" s="187"/>
    </row>
    <row r="200" spans="1:16" ht="149.4" customHeight="1" x14ac:dyDescent="0.3">
      <c r="A200" s="178"/>
      <c r="B200" s="181"/>
      <c r="C200" s="192"/>
      <c r="D200" s="193"/>
      <c r="E200" s="194"/>
      <c r="F200" s="59"/>
      <c r="G200" s="60"/>
      <c r="H200" s="60"/>
      <c r="I200" s="60"/>
      <c r="J200" s="61"/>
      <c r="K200" s="72" t="s">
        <v>109</v>
      </c>
      <c r="L200" s="83">
        <v>50</v>
      </c>
      <c r="M200" s="162">
        <v>116.8</v>
      </c>
      <c r="N200" s="84">
        <f>L200/M200*100</f>
        <v>42.80821917808219</v>
      </c>
      <c r="O200" s="184"/>
      <c r="P200" s="187"/>
    </row>
    <row r="201" spans="1:16" ht="24.6" customHeight="1" thickBot="1" x14ac:dyDescent="0.35">
      <c r="A201" s="179"/>
      <c r="B201" s="182"/>
      <c r="C201" s="195"/>
      <c r="D201" s="196"/>
      <c r="E201" s="197"/>
      <c r="F201" s="62"/>
      <c r="G201" s="63"/>
      <c r="H201" s="63"/>
      <c r="I201" s="63"/>
      <c r="J201" s="64"/>
      <c r="K201" s="198" t="s">
        <v>169</v>
      </c>
      <c r="L201" s="199"/>
      <c r="M201" s="200"/>
      <c r="N201" s="73">
        <f>SUM(N185:N200)/10</f>
        <v>118.14359200793047</v>
      </c>
      <c r="O201" s="185"/>
      <c r="P201" s="188"/>
    </row>
    <row r="202" spans="1:16" ht="17.399999999999999" x14ac:dyDescent="0.3">
      <c r="A202" s="212">
        <v>13</v>
      </c>
      <c r="B202" s="180" t="s">
        <v>186</v>
      </c>
      <c r="C202" s="65">
        <v>12</v>
      </c>
      <c r="D202" s="65">
        <v>12</v>
      </c>
      <c r="E202" s="65">
        <f>D202/C202*100</f>
        <v>100</v>
      </c>
      <c r="F202" s="40" t="s">
        <v>125</v>
      </c>
      <c r="G202" s="47">
        <f>SUM(G203:G205)</f>
        <v>15</v>
      </c>
      <c r="H202" s="47">
        <f>SUM(H203:H205)</f>
        <v>15</v>
      </c>
      <c r="I202" s="47">
        <f>H202/G202*100</f>
        <v>100</v>
      </c>
      <c r="J202" s="70">
        <f>E202/I202*100</f>
        <v>100</v>
      </c>
      <c r="K202" s="96"/>
      <c r="L202" s="49"/>
      <c r="M202" s="50"/>
      <c r="N202" s="51"/>
      <c r="O202" s="270">
        <f>N207*J202/100</f>
        <v>100</v>
      </c>
      <c r="P202" s="186" t="s">
        <v>236</v>
      </c>
    </row>
    <row r="203" spans="1:16" ht="75.599999999999994" customHeight="1" x14ac:dyDescent="0.3">
      <c r="A203" s="178"/>
      <c r="B203" s="181"/>
      <c r="C203" s="202" t="s">
        <v>209</v>
      </c>
      <c r="D203" s="203"/>
      <c r="E203" s="204"/>
      <c r="F203" s="52" t="s">
        <v>172</v>
      </c>
      <c r="G203" s="53"/>
      <c r="H203" s="53"/>
      <c r="I203" s="47"/>
      <c r="J203" s="67"/>
      <c r="K203" s="97"/>
      <c r="L203" s="43"/>
      <c r="M203" s="50"/>
      <c r="N203" s="51"/>
      <c r="O203" s="250"/>
      <c r="P203" s="187"/>
    </row>
    <row r="204" spans="1:16" ht="63.6" customHeight="1" x14ac:dyDescent="0.3">
      <c r="A204" s="178"/>
      <c r="B204" s="181"/>
      <c r="C204" s="205"/>
      <c r="D204" s="206"/>
      <c r="E204" s="207"/>
      <c r="F204" s="52" t="s">
        <v>171</v>
      </c>
      <c r="G204" s="53"/>
      <c r="H204" s="53"/>
      <c r="I204" s="47"/>
      <c r="J204" s="67"/>
      <c r="K204" s="97"/>
      <c r="L204" s="49"/>
      <c r="M204" s="50"/>
      <c r="N204" s="51"/>
      <c r="O204" s="250"/>
      <c r="P204" s="187"/>
    </row>
    <row r="205" spans="1:16" ht="51.6" customHeight="1" x14ac:dyDescent="0.3">
      <c r="A205" s="178"/>
      <c r="B205" s="181"/>
      <c r="C205" s="205"/>
      <c r="D205" s="206"/>
      <c r="E205" s="207"/>
      <c r="F205" s="52" t="s">
        <v>173</v>
      </c>
      <c r="G205" s="53">
        <v>15</v>
      </c>
      <c r="H205" s="53">
        <v>15</v>
      </c>
      <c r="I205" s="47">
        <f>H205/G205*100</f>
        <v>100</v>
      </c>
      <c r="J205" s="69">
        <f>E202/I205*100</f>
        <v>100</v>
      </c>
      <c r="K205" s="97"/>
      <c r="L205" s="49"/>
      <c r="M205" s="50"/>
      <c r="N205" s="51"/>
      <c r="O205" s="250"/>
      <c r="P205" s="187"/>
    </row>
    <row r="206" spans="1:16" ht="82.8" customHeight="1" x14ac:dyDescent="0.3">
      <c r="A206" s="178"/>
      <c r="B206" s="181"/>
      <c r="C206" s="205"/>
      <c r="D206" s="206"/>
      <c r="E206" s="207"/>
      <c r="F206" s="55" t="s">
        <v>174</v>
      </c>
      <c r="G206" s="53"/>
      <c r="H206" s="53"/>
      <c r="I206" s="47"/>
      <c r="J206" s="67"/>
      <c r="K206" s="97"/>
      <c r="L206" s="49"/>
      <c r="M206" s="50"/>
      <c r="N206" s="51"/>
      <c r="O206" s="250"/>
      <c r="P206" s="187"/>
    </row>
    <row r="207" spans="1:16" ht="16.2" thickBot="1" x14ac:dyDescent="0.35">
      <c r="A207" s="179"/>
      <c r="B207" s="182"/>
      <c r="C207" s="208"/>
      <c r="D207" s="209"/>
      <c r="E207" s="210"/>
      <c r="F207" s="62"/>
      <c r="G207" s="63"/>
      <c r="H207" s="63"/>
      <c r="I207" s="63"/>
      <c r="J207" s="64"/>
      <c r="K207" s="198" t="s">
        <v>169</v>
      </c>
      <c r="L207" s="199"/>
      <c r="M207" s="200"/>
      <c r="N207" s="66">
        <f>E202</f>
        <v>100</v>
      </c>
      <c r="O207" s="251"/>
      <c r="P207" s="188"/>
    </row>
    <row r="208" spans="1:16" ht="46.8" x14ac:dyDescent="0.3">
      <c r="A208" s="212">
        <v>14</v>
      </c>
      <c r="B208" s="180" t="s">
        <v>187</v>
      </c>
      <c r="C208" s="65">
        <v>8</v>
      </c>
      <c r="D208" s="65">
        <v>8</v>
      </c>
      <c r="E208" s="65">
        <f>D208/C208*100</f>
        <v>100</v>
      </c>
      <c r="F208" s="40" t="s">
        <v>125</v>
      </c>
      <c r="G208" s="47">
        <f>SUM(G209:G211)</f>
        <v>430</v>
      </c>
      <c r="H208" s="47">
        <f>SUM(H209:H211)</f>
        <v>430</v>
      </c>
      <c r="I208" s="47">
        <f>H208/G208*100</f>
        <v>100</v>
      </c>
      <c r="J208" s="70">
        <f>E208/I208*100</f>
        <v>100</v>
      </c>
      <c r="K208" s="48" t="s">
        <v>242</v>
      </c>
      <c r="L208" s="43">
        <v>32</v>
      </c>
      <c r="M208" s="161">
        <v>35</v>
      </c>
      <c r="N208" s="112">
        <f>L208/M208*100</f>
        <v>91.428571428571431</v>
      </c>
      <c r="O208" s="183">
        <f>N213*J208/100</f>
        <v>96.893458822779351</v>
      </c>
      <c r="P208" s="252" t="s">
        <v>350</v>
      </c>
    </row>
    <row r="209" spans="1:16" ht="76.2" customHeight="1" x14ac:dyDescent="0.3">
      <c r="A209" s="178"/>
      <c r="B209" s="181"/>
      <c r="C209" s="189" t="s">
        <v>208</v>
      </c>
      <c r="D209" s="190"/>
      <c r="E209" s="191"/>
      <c r="F209" s="52" t="s">
        <v>172</v>
      </c>
      <c r="G209" s="53"/>
      <c r="H209" s="53"/>
      <c r="I209" s="47"/>
      <c r="J209" s="67"/>
      <c r="K209" s="71" t="s">
        <v>243</v>
      </c>
      <c r="L209" s="43">
        <v>2</v>
      </c>
      <c r="M209" s="161">
        <v>4</v>
      </c>
      <c r="N209" s="112">
        <f>L209/M209*100</f>
        <v>50</v>
      </c>
      <c r="O209" s="184"/>
      <c r="P209" s="235"/>
    </row>
    <row r="210" spans="1:16" ht="64.2" customHeight="1" x14ac:dyDescent="0.3">
      <c r="A210" s="178"/>
      <c r="B210" s="181"/>
      <c r="C210" s="192"/>
      <c r="D210" s="193"/>
      <c r="E210" s="194"/>
      <c r="F210" s="52" t="s">
        <v>171</v>
      </c>
      <c r="G210" s="53"/>
      <c r="H210" s="53"/>
      <c r="I210" s="47"/>
      <c r="J210" s="67"/>
      <c r="K210" s="71" t="s">
        <v>244</v>
      </c>
      <c r="L210" s="43">
        <v>4</v>
      </c>
      <c r="M210" s="161">
        <v>2</v>
      </c>
      <c r="N210" s="112">
        <f>L210/M210*100</f>
        <v>200</v>
      </c>
      <c r="O210" s="184"/>
      <c r="P210" s="235"/>
    </row>
    <row r="211" spans="1:16" ht="58.2" customHeight="1" x14ac:dyDescent="0.3">
      <c r="A211" s="178"/>
      <c r="B211" s="181"/>
      <c r="C211" s="192"/>
      <c r="D211" s="193"/>
      <c r="E211" s="194"/>
      <c r="F211" s="52" t="s">
        <v>173</v>
      </c>
      <c r="G211" s="53">
        <v>430</v>
      </c>
      <c r="H211" s="53">
        <v>430</v>
      </c>
      <c r="I211" s="47">
        <f>H211/G211*100</f>
        <v>100</v>
      </c>
      <c r="J211" s="69">
        <f>E208/I211*100</f>
        <v>100</v>
      </c>
      <c r="K211" s="71" t="s">
        <v>245</v>
      </c>
      <c r="L211" s="43">
        <v>4.1360000000000001</v>
      </c>
      <c r="M211" s="161">
        <v>8.9629999999999992</v>
      </c>
      <c r="N211" s="112">
        <f>L211/M211*100</f>
        <v>46.145263862546024</v>
      </c>
      <c r="O211" s="184"/>
      <c r="P211" s="235"/>
    </row>
    <row r="212" spans="1:16" ht="85.2" customHeight="1" x14ac:dyDescent="0.3">
      <c r="A212" s="178"/>
      <c r="B212" s="181"/>
      <c r="C212" s="192"/>
      <c r="D212" s="193"/>
      <c r="E212" s="194"/>
      <c r="F212" s="55" t="s">
        <v>174</v>
      </c>
      <c r="G212" s="53"/>
      <c r="H212" s="53"/>
      <c r="I212" s="47"/>
      <c r="J212" s="67"/>
      <c r="K212" s="54"/>
      <c r="L212" s="49"/>
      <c r="M212" s="50"/>
      <c r="N212" s="51"/>
      <c r="O212" s="184"/>
      <c r="P212" s="235"/>
    </row>
    <row r="213" spans="1:16" ht="16.2" thickBot="1" x14ac:dyDescent="0.35">
      <c r="A213" s="179"/>
      <c r="B213" s="182"/>
      <c r="C213" s="195"/>
      <c r="D213" s="196"/>
      <c r="E213" s="197"/>
      <c r="F213" s="62"/>
      <c r="G213" s="63"/>
      <c r="H213" s="63"/>
      <c r="I213" s="63"/>
      <c r="J213" s="64"/>
      <c r="K213" s="198" t="s">
        <v>169</v>
      </c>
      <c r="L213" s="199"/>
      <c r="M213" s="200"/>
      <c r="N213" s="73">
        <f>SUM(N208:N211)/4</f>
        <v>96.893458822779365</v>
      </c>
      <c r="O213" s="185"/>
      <c r="P213" s="236"/>
    </row>
    <row r="214" spans="1:16" ht="78" x14ac:dyDescent="0.3">
      <c r="A214" s="177">
        <v>15</v>
      </c>
      <c r="B214" s="180" t="s">
        <v>188</v>
      </c>
      <c r="C214" s="65">
        <v>18</v>
      </c>
      <c r="D214" s="65">
        <v>18</v>
      </c>
      <c r="E214" s="65">
        <f>D214/C214*100</f>
        <v>100</v>
      </c>
      <c r="F214" s="40" t="s">
        <v>125</v>
      </c>
      <c r="G214" s="47">
        <f>SUM(G215:G218)</f>
        <v>43</v>
      </c>
      <c r="H214" s="47">
        <f>SUM(H215:H218)</f>
        <v>26.664999999999999</v>
      </c>
      <c r="I214" s="47">
        <f>H214/G214*100</f>
        <v>62.011627906976742</v>
      </c>
      <c r="J214" s="70">
        <f>$E$214/I214*100</f>
        <v>161.26007875492218</v>
      </c>
      <c r="K214" s="48" t="s">
        <v>190</v>
      </c>
      <c r="L214" s="43">
        <v>8</v>
      </c>
      <c r="M214" s="161">
        <v>11</v>
      </c>
      <c r="N214" s="111">
        <f>M214/L214*100</f>
        <v>137.5</v>
      </c>
      <c r="O214" s="183">
        <f>N222*J214/100</f>
        <v>124.18145925787029</v>
      </c>
      <c r="P214" s="186" t="s">
        <v>238</v>
      </c>
    </row>
    <row r="215" spans="1:16" ht="93.6" x14ac:dyDescent="0.3">
      <c r="A215" s="178"/>
      <c r="B215" s="181"/>
      <c r="C215" s="189" t="s">
        <v>189</v>
      </c>
      <c r="D215" s="190"/>
      <c r="E215" s="191"/>
      <c r="F215" s="52" t="s">
        <v>172</v>
      </c>
      <c r="G215" s="53"/>
      <c r="H215" s="53"/>
      <c r="I215" s="47"/>
      <c r="J215" s="67"/>
      <c r="K215" s="71" t="s">
        <v>191</v>
      </c>
      <c r="L215" s="43">
        <v>10</v>
      </c>
      <c r="M215" s="161">
        <v>10</v>
      </c>
      <c r="N215" s="112">
        <f t="shared" ref="N215:N221" si="10">M215/L215*100</f>
        <v>100</v>
      </c>
      <c r="O215" s="184"/>
      <c r="P215" s="187"/>
    </row>
    <row r="216" spans="1:16" ht="62.4" x14ac:dyDescent="0.3">
      <c r="A216" s="178"/>
      <c r="B216" s="181"/>
      <c r="C216" s="192"/>
      <c r="D216" s="193"/>
      <c r="E216" s="194"/>
      <c r="F216" s="52" t="s">
        <v>171</v>
      </c>
      <c r="G216" s="53"/>
      <c r="H216" s="53"/>
      <c r="I216" s="47"/>
      <c r="J216" s="67"/>
      <c r="K216" s="71" t="s">
        <v>192</v>
      </c>
      <c r="L216" s="43">
        <v>6</v>
      </c>
      <c r="M216" s="161">
        <v>0</v>
      </c>
      <c r="N216" s="111">
        <f t="shared" si="10"/>
        <v>0</v>
      </c>
      <c r="O216" s="184"/>
      <c r="P216" s="187"/>
    </row>
    <row r="217" spans="1:16" ht="66" customHeight="1" x14ac:dyDescent="0.3">
      <c r="A217" s="178"/>
      <c r="B217" s="181"/>
      <c r="C217" s="192"/>
      <c r="D217" s="193"/>
      <c r="E217" s="194"/>
      <c r="F217" s="52" t="s">
        <v>173</v>
      </c>
      <c r="G217" s="53">
        <v>43</v>
      </c>
      <c r="H217" s="53">
        <v>26.664999999999999</v>
      </c>
      <c r="I217" s="47">
        <f>H217/G217*100</f>
        <v>62.011627906976742</v>
      </c>
      <c r="J217" s="70">
        <f>$E$214/I217*100</f>
        <v>161.26007875492218</v>
      </c>
      <c r="K217" s="71" t="s">
        <v>193</v>
      </c>
      <c r="L217" s="43">
        <v>12</v>
      </c>
      <c r="M217" s="161">
        <v>3</v>
      </c>
      <c r="N217" s="111">
        <f t="shared" si="10"/>
        <v>25</v>
      </c>
      <c r="O217" s="184"/>
      <c r="P217" s="187"/>
    </row>
    <row r="218" spans="1:16" ht="93.6" x14ac:dyDescent="0.3">
      <c r="A218" s="178"/>
      <c r="B218" s="181"/>
      <c r="C218" s="192"/>
      <c r="D218" s="193"/>
      <c r="E218" s="194"/>
      <c r="F218" s="55" t="s">
        <v>174</v>
      </c>
      <c r="G218" s="53"/>
      <c r="H218" s="53"/>
      <c r="I218" s="47"/>
      <c r="J218" s="67"/>
      <c r="K218" s="71" t="s">
        <v>194</v>
      </c>
      <c r="L218" s="43">
        <v>8</v>
      </c>
      <c r="M218" s="161">
        <v>0</v>
      </c>
      <c r="N218" s="111">
        <f t="shared" si="10"/>
        <v>0</v>
      </c>
      <c r="O218" s="184"/>
      <c r="P218" s="187"/>
    </row>
    <row r="219" spans="1:16" ht="66" customHeight="1" x14ac:dyDescent="0.3">
      <c r="A219" s="178"/>
      <c r="B219" s="181"/>
      <c r="C219" s="192"/>
      <c r="D219" s="193"/>
      <c r="E219" s="194"/>
      <c r="F219" s="56"/>
      <c r="G219" s="57"/>
      <c r="H219" s="57"/>
      <c r="I219" s="57"/>
      <c r="J219" s="58"/>
      <c r="K219" s="72" t="s">
        <v>195</v>
      </c>
      <c r="L219" s="79">
        <v>10</v>
      </c>
      <c r="M219" s="162">
        <v>0</v>
      </c>
      <c r="N219" s="111">
        <f t="shared" si="10"/>
        <v>0</v>
      </c>
      <c r="O219" s="184"/>
      <c r="P219" s="187"/>
    </row>
    <row r="220" spans="1:16" ht="62.4" x14ac:dyDescent="0.3">
      <c r="A220" s="178"/>
      <c r="B220" s="181"/>
      <c r="C220" s="192"/>
      <c r="D220" s="193"/>
      <c r="E220" s="194"/>
      <c r="F220" s="59"/>
      <c r="G220" s="60"/>
      <c r="H220" s="60"/>
      <c r="I220" s="60"/>
      <c r="J220" s="61"/>
      <c r="K220" s="72" t="s">
        <v>196</v>
      </c>
      <c r="L220" s="79">
        <v>45</v>
      </c>
      <c r="M220" s="162">
        <v>69.099999999999994</v>
      </c>
      <c r="N220" s="112">
        <f t="shared" si="10"/>
        <v>153.55555555555554</v>
      </c>
      <c r="O220" s="184"/>
      <c r="P220" s="187"/>
    </row>
    <row r="221" spans="1:16" ht="62.4" x14ac:dyDescent="0.3">
      <c r="A221" s="178"/>
      <c r="B221" s="181"/>
      <c r="C221" s="192"/>
      <c r="D221" s="193"/>
      <c r="E221" s="194"/>
      <c r="F221" s="59"/>
      <c r="G221" s="60"/>
      <c r="H221" s="60"/>
      <c r="I221" s="60"/>
      <c r="J221" s="61"/>
      <c r="K221" s="72" t="s">
        <v>197</v>
      </c>
      <c r="L221" s="79">
        <v>50</v>
      </c>
      <c r="M221" s="162">
        <v>100</v>
      </c>
      <c r="N221" s="120">
        <f t="shared" si="10"/>
        <v>200</v>
      </c>
      <c r="O221" s="184"/>
      <c r="P221" s="187"/>
    </row>
    <row r="222" spans="1:16" ht="16.2" thickBot="1" x14ac:dyDescent="0.35">
      <c r="A222" s="179"/>
      <c r="B222" s="182"/>
      <c r="C222" s="195"/>
      <c r="D222" s="196"/>
      <c r="E222" s="197"/>
      <c r="F222" s="62"/>
      <c r="G222" s="63"/>
      <c r="H222" s="63"/>
      <c r="I222" s="63"/>
      <c r="J222" s="64"/>
      <c r="K222" s="198" t="s">
        <v>169</v>
      </c>
      <c r="L222" s="199"/>
      <c r="M222" s="200"/>
      <c r="N222" s="119">
        <f>SUM(N214:N221)/8</f>
        <v>77.006944444444443</v>
      </c>
      <c r="O222" s="185"/>
      <c r="P222" s="188"/>
    </row>
    <row r="223" spans="1:16" ht="140.4" x14ac:dyDescent="0.3">
      <c r="A223" s="177">
        <v>16</v>
      </c>
      <c r="B223" s="180" t="s">
        <v>267</v>
      </c>
      <c r="C223" s="159">
        <v>93</v>
      </c>
      <c r="D223" s="159">
        <v>93</v>
      </c>
      <c r="E223" s="65">
        <f>D223/C223*100</f>
        <v>100</v>
      </c>
      <c r="F223" s="40" t="s">
        <v>125</v>
      </c>
      <c r="G223" s="47">
        <f>SUM(G224:G227)</f>
        <v>308</v>
      </c>
      <c r="H223" s="47">
        <f>SUM(H224:H227)</f>
        <v>293.3</v>
      </c>
      <c r="I223" s="47">
        <f>H223/G223*100</f>
        <v>95.227272727272734</v>
      </c>
      <c r="J223" s="67">
        <f>$E$223/I223*100</f>
        <v>105.01193317422432</v>
      </c>
      <c r="K223" s="48" t="s">
        <v>268</v>
      </c>
      <c r="L223" s="43">
        <v>37.200000000000003</v>
      </c>
      <c r="M223" s="161">
        <v>38</v>
      </c>
      <c r="N223" s="111">
        <f>M223/L223*100</f>
        <v>102.15053763440861</v>
      </c>
      <c r="O223" s="183">
        <f>N231*J223/100</f>
        <v>132.82304593727463</v>
      </c>
      <c r="P223" s="186" t="s">
        <v>238</v>
      </c>
    </row>
    <row r="224" spans="1:16" ht="59.4" x14ac:dyDescent="0.3">
      <c r="A224" s="178"/>
      <c r="B224" s="181"/>
      <c r="C224" s="189" t="s">
        <v>342</v>
      </c>
      <c r="D224" s="190"/>
      <c r="E224" s="191"/>
      <c r="F224" s="52" t="s">
        <v>172</v>
      </c>
      <c r="G224" s="53"/>
      <c r="H224" s="53"/>
      <c r="I224" s="47"/>
      <c r="J224" s="67"/>
      <c r="K224" s="71" t="s">
        <v>269</v>
      </c>
      <c r="L224" s="43">
        <v>30</v>
      </c>
      <c r="M224" s="161">
        <v>93</v>
      </c>
      <c r="N224" s="112">
        <f t="shared" ref="N224:N230" si="11">M224/L224*100</f>
        <v>310</v>
      </c>
      <c r="O224" s="184"/>
      <c r="P224" s="187"/>
    </row>
    <row r="225" spans="1:16" ht="54" customHeight="1" x14ac:dyDescent="0.3">
      <c r="A225" s="178"/>
      <c r="B225" s="181"/>
      <c r="C225" s="192"/>
      <c r="D225" s="193"/>
      <c r="E225" s="194"/>
      <c r="F225" s="52" t="s">
        <v>171</v>
      </c>
      <c r="G225" s="53"/>
      <c r="H225" s="53"/>
      <c r="I225" s="47"/>
      <c r="J225" s="67"/>
      <c r="K225" s="71" t="s">
        <v>270</v>
      </c>
      <c r="L225" s="43">
        <v>1000</v>
      </c>
      <c r="M225" s="161">
        <v>1073</v>
      </c>
      <c r="N225" s="111">
        <f t="shared" si="11"/>
        <v>107.3</v>
      </c>
      <c r="O225" s="184"/>
      <c r="P225" s="187"/>
    </row>
    <row r="226" spans="1:16" ht="45.6" x14ac:dyDescent="0.3">
      <c r="A226" s="178"/>
      <c r="B226" s="181"/>
      <c r="C226" s="192"/>
      <c r="D226" s="193"/>
      <c r="E226" s="194"/>
      <c r="F226" s="52" t="s">
        <v>173</v>
      </c>
      <c r="G226" s="53">
        <v>308</v>
      </c>
      <c r="H226" s="53">
        <v>293.3</v>
      </c>
      <c r="I226" s="47">
        <f>H226/G226*100</f>
        <v>95.227272727272734</v>
      </c>
      <c r="J226" s="67">
        <f>$E$223/I226*100</f>
        <v>105.01193317422432</v>
      </c>
      <c r="K226" s="71" t="s">
        <v>271</v>
      </c>
      <c r="L226" s="43">
        <v>1</v>
      </c>
      <c r="M226" s="161">
        <v>1</v>
      </c>
      <c r="N226" s="111">
        <f t="shared" si="11"/>
        <v>100</v>
      </c>
      <c r="O226" s="184"/>
      <c r="P226" s="187"/>
    </row>
    <row r="227" spans="1:16" ht="69.599999999999994" x14ac:dyDescent="0.3">
      <c r="A227" s="178"/>
      <c r="B227" s="181"/>
      <c r="C227" s="192"/>
      <c r="D227" s="193"/>
      <c r="E227" s="194"/>
      <c r="F227" s="55" t="s">
        <v>174</v>
      </c>
      <c r="G227" s="53"/>
      <c r="H227" s="53"/>
      <c r="I227" s="47"/>
      <c r="J227" s="67"/>
      <c r="K227" s="71" t="s">
        <v>272</v>
      </c>
      <c r="L227" s="43">
        <v>500</v>
      </c>
      <c r="M227" s="161">
        <v>505</v>
      </c>
      <c r="N227" s="111">
        <f t="shared" si="11"/>
        <v>101</v>
      </c>
      <c r="O227" s="184"/>
      <c r="P227" s="187"/>
    </row>
    <row r="228" spans="1:16" ht="62.4" x14ac:dyDescent="0.3">
      <c r="A228" s="178"/>
      <c r="B228" s="181"/>
      <c r="C228" s="192"/>
      <c r="D228" s="193"/>
      <c r="E228" s="194"/>
      <c r="F228" s="56"/>
      <c r="G228" s="57"/>
      <c r="H228" s="57"/>
      <c r="I228" s="57"/>
      <c r="J228" s="58"/>
      <c r="K228" s="72" t="s">
        <v>273</v>
      </c>
      <c r="L228" s="79">
        <v>68</v>
      </c>
      <c r="M228" s="162">
        <v>43</v>
      </c>
      <c r="N228" s="112">
        <f t="shared" si="11"/>
        <v>63.235294117647058</v>
      </c>
      <c r="O228" s="184"/>
      <c r="P228" s="187"/>
    </row>
    <row r="229" spans="1:16" ht="62.4" x14ac:dyDescent="0.3">
      <c r="A229" s="178"/>
      <c r="B229" s="181"/>
      <c r="C229" s="192"/>
      <c r="D229" s="193"/>
      <c r="E229" s="194"/>
      <c r="F229" s="59"/>
      <c r="G229" s="60"/>
      <c r="H229" s="60"/>
      <c r="I229" s="60"/>
      <c r="J229" s="61"/>
      <c r="K229" s="72" t="s">
        <v>274</v>
      </c>
      <c r="L229" s="79">
        <v>90</v>
      </c>
      <c r="M229" s="162">
        <v>100</v>
      </c>
      <c r="N229" s="112">
        <f t="shared" si="11"/>
        <v>111.11111111111111</v>
      </c>
      <c r="O229" s="184"/>
      <c r="P229" s="187"/>
    </row>
    <row r="230" spans="1:16" ht="46.8" x14ac:dyDescent="0.3">
      <c r="A230" s="178"/>
      <c r="B230" s="181"/>
      <c r="C230" s="192"/>
      <c r="D230" s="193"/>
      <c r="E230" s="194"/>
      <c r="F230" s="59"/>
      <c r="G230" s="60"/>
      <c r="H230" s="60"/>
      <c r="I230" s="60"/>
      <c r="J230" s="61"/>
      <c r="K230" s="72" t="s">
        <v>275</v>
      </c>
      <c r="L230" s="79">
        <v>41</v>
      </c>
      <c r="M230" s="162">
        <v>48</v>
      </c>
      <c r="N230" s="173">
        <f t="shared" si="11"/>
        <v>117.07317073170731</v>
      </c>
      <c r="O230" s="184"/>
      <c r="P230" s="187"/>
    </row>
    <row r="231" spans="1:16" ht="16.2" thickBot="1" x14ac:dyDescent="0.35">
      <c r="A231" s="179"/>
      <c r="B231" s="182"/>
      <c r="C231" s="195"/>
      <c r="D231" s="196"/>
      <c r="E231" s="197"/>
      <c r="F231" s="62"/>
      <c r="G231" s="63"/>
      <c r="H231" s="63"/>
      <c r="I231" s="63"/>
      <c r="J231" s="64"/>
      <c r="K231" s="198" t="s">
        <v>169</v>
      </c>
      <c r="L231" s="199"/>
      <c r="M231" s="200"/>
      <c r="N231" s="119">
        <f>SUM(N223:N230)/8</f>
        <v>126.48376419935926</v>
      </c>
      <c r="O231" s="185"/>
      <c r="P231" s="188"/>
    </row>
    <row r="232" spans="1:16" ht="46.8" x14ac:dyDescent="0.3">
      <c r="A232" s="177">
        <v>17</v>
      </c>
      <c r="B232" s="180" t="s">
        <v>276</v>
      </c>
      <c r="C232" s="159">
        <v>4</v>
      </c>
      <c r="D232" s="159">
        <v>4</v>
      </c>
      <c r="E232" s="65">
        <f>D232/C232*100</f>
        <v>100</v>
      </c>
      <c r="F232" s="40" t="s">
        <v>125</v>
      </c>
      <c r="G232" s="47">
        <f>SUM(G233:G236)</f>
        <v>18779</v>
      </c>
      <c r="H232" s="47">
        <f>SUM(H233:H236)</f>
        <v>18026.099999999999</v>
      </c>
      <c r="I232" s="47">
        <f>H232/G232*100</f>
        <v>95.990734330901532</v>
      </c>
      <c r="J232" s="70">
        <f>$E$232/I232*100</f>
        <v>104.17672153155704</v>
      </c>
      <c r="K232" s="48" t="s">
        <v>277</v>
      </c>
      <c r="L232" s="43">
        <v>400</v>
      </c>
      <c r="M232" s="161">
        <v>529</v>
      </c>
      <c r="N232" s="112">
        <f>M232/L232*100</f>
        <v>132.25</v>
      </c>
      <c r="O232" s="183">
        <f>N255*J232/100</f>
        <v>170.87962265731139</v>
      </c>
      <c r="P232" s="186" t="s">
        <v>238</v>
      </c>
    </row>
    <row r="233" spans="1:16" ht="62.4" x14ac:dyDescent="0.3">
      <c r="A233" s="178"/>
      <c r="B233" s="181"/>
      <c r="C233" s="189" t="s">
        <v>343</v>
      </c>
      <c r="D233" s="190"/>
      <c r="E233" s="191"/>
      <c r="F233" s="52" t="s">
        <v>172</v>
      </c>
      <c r="G233" s="53">
        <v>51.8</v>
      </c>
      <c r="H233" s="53">
        <v>51.8</v>
      </c>
      <c r="I233" s="47">
        <f>H233/G233*100</f>
        <v>100</v>
      </c>
      <c r="J233" s="70">
        <f>$E$232/I233*100</f>
        <v>100</v>
      </c>
      <c r="K233" s="71" t="s">
        <v>278</v>
      </c>
      <c r="L233" s="43">
        <v>8</v>
      </c>
      <c r="M233" s="161">
        <v>18</v>
      </c>
      <c r="N233" s="112">
        <f t="shared" ref="N233:N254" si="12">M233/L233*100</f>
        <v>225</v>
      </c>
      <c r="O233" s="184"/>
      <c r="P233" s="187"/>
    </row>
    <row r="234" spans="1:16" ht="124.8" x14ac:dyDescent="0.3">
      <c r="A234" s="178"/>
      <c r="B234" s="181"/>
      <c r="C234" s="192"/>
      <c r="D234" s="193"/>
      <c r="E234" s="194"/>
      <c r="F234" s="52" t="s">
        <v>171</v>
      </c>
      <c r="G234" s="53">
        <v>2492.1999999999998</v>
      </c>
      <c r="H234" s="53">
        <v>2492.1999999999998</v>
      </c>
      <c r="I234" s="47">
        <f t="shared" ref="I234:I235" si="13">H234/G234*100</f>
        <v>100</v>
      </c>
      <c r="J234" s="70">
        <f t="shared" ref="J234:J235" si="14">$E$232/I234*100</f>
        <v>100</v>
      </c>
      <c r="K234" s="71" t="s">
        <v>279</v>
      </c>
      <c r="L234" s="43">
        <v>2</v>
      </c>
      <c r="M234" s="161">
        <v>2</v>
      </c>
      <c r="N234" s="112">
        <f t="shared" si="12"/>
        <v>100</v>
      </c>
      <c r="O234" s="184"/>
      <c r="P234" s="187"/>
    </row>
    <row r="235" spans="1:16" ht="78" x14ac:dyDescent="0.3">
      <c r="A235" s="178"/>
      <c r="B235" s="181"/>
      <c r="C235" s="192"/>
      <c r="D235" s="193"/>
      <c r="E235" s="194"/>
      <c r="F235" s="52" t="s">
        <v>173</v>
      </c>
      <c r="G235" s="53">
        <v>16235</v>
      </c>
      <c r="H235" s="53">
        <v>15482.1</v>
      </c>
      <c r="I235" s="47">
        <f t="shared" si="13"/>
        <v>95.362488450877734</v>
      </c>
      <c r="J235" s="70">
        <f t="shared" si="14"/>
        <v>104.86303537633783</v>
      </c>
      <c r="K235" s="71" t="s">
        <v>280</v>
      </c>
      <c r="L235" s="43">
        <v>5</v>
      </c>
      <c r="M235" s="161">
        <v>16</v>
      </c>
      <c r="N235" s="112">
        <f t="shared" si="12"/>
        <v>320</v>
      </c>
      <c r="O235" s="184"/>
      <c r="P235" s="187"/>
    </row>
    <row r="236" spans="1:16" ht="63" x14ac:dyDescent="0.3">
      <c r="A236" s="178"/>
      <c r="B236" s="181"/>
      <c r="C236" s="192"/>
      <c r="D236" s="193"/>
      <c r="E236" s="194"/>
      <c r="F236" s="132" t="s">
        <v>174</v>
      </c>
      <c r="G236" s="53"/>
      <c r="H236" s="53"/>
      <c r="I236" s="47"/>
      <c r="J236" s="133"/>
      <c r="K236" s="71" t="s">
        <v>281</v>
      </c>
      <c r="L236" s="43">
        <v>1.5</v>
      </c>
      <c r="M236" s="161">
        <v>1.7</v>
      </c>
      <c r="N236" s="112">
        <f t="shared" si="12"/>
        <v>113.33333333333333</v>
      </c>
      <c r="O236" s="184"/>
      <c r="P236" s="187"/>
    </row>
    <row r="237" spans="1:16" ht="78" x14ac:dyDescent="0.3">
      <c r="A237" s="178"/>
      <c r="B237" s="181"/>
      <c r="C237" s="192"/>
      <c r="D237" s="193"/>
      <c r="E237" s="193"/>
      <c r="F237" s="136"/>
      <c r="G237" s="128"/>
      <c r="H237" s="128"/>
      <c r="I237" s="129"/>
      <c r="J237" s="137"/>
      <c r="K237" s="72" t="s">
        <v>282</v>
      </c>
      <c r="L237" s="43">
        <v>5</v>
      </c>
      <c r="M237" s="161">
        <v>10.5</v>
      </c>
      <c r="N237" s="112">
        <f t="shared" si="12"/>
        <v>210</v>
      </c>
      <c r="O237" s="184"/>
      <c r="P237" s="187"/>
    </row>
    <row r="238" spans="1:16" ht="93.6" x14ac:dyDescent="0.3">
      <c r="A238" s="178"/>
      <c r="B238" s="181"/>
      <c r="C238" s="192"/>
      <c r="D238" s="193"/>
      <c r="E238" s="193"/>
      <c r="F238" s="138"/>
      <c r="G238" s="130"/>
      <c r="H238" s="130"/>
      <c r="I238" s="124"/>
      <c r="J238" s="139"/>
      <c r="K238" s="72" t="s">
        <v>283</v>
      </c>
      <c r="L238" s="43">
        <v>65</v>
      </c>
      <c r="M238" s="161">
        <v>71</v>
      </c>
      <c r="N238" s="112">
        <f t="shared" si="12"/>
        <v>109.23076923076923</v>
      </c>
      <c r="O238" s="184"/>
      <c r="P238" s="187"/>
    </row>
    <row r="239" spans="1:16" ht="78" x14ac:dyDescent="0.3">
      <c r="A239" s="178"/>
      <c r="B239" s="181"/>
      <c r="C239" s="192"/>
      <c r="D239" s="193"/>
      <c r="E239" s="193"/>
      <c r="F239" s="138"/>
      <c r="G239" s="130"/>
      <c r="H239" s="130"/>
      <c r="I239" s="124"/>
      <c r="J239" s="139"/>
      <c r="K239" s="72" t="s">
        <v>284</v>
      </c>
      <c r="L239" s="43">
        <v>20</v>
      </c>
      <c r="M239" s="161">
        <v>28.3</v>
      </c>
      <c r="N239" s="112">
        <f t="shared" si="12"/>
        <v>141.5</v>
      </c>
      <c r="O239" s="184"/>
      <c r="P239" s="187"/>
    </row>
    <row r="240" spans="1:16" ht="15.6" x14ac:dyDescent="0.3">
      <c r="A240" s="178"/>
      <c r="B240" s="181"/>
      <c r="C240" s="192"/>
      <c r="D240" s="193"/>
      <c r="E240" s="193"/>
      <c r="F240" s="138"/>
      <c r="G240" s="130"/>
      <c r="H240" s="130"/>
      <c r="I240" s="124"/>
      <c r="J240" s="139"/>
      <c r="K240" s="72" t="s">
        <v>285</v>
      </c>
      <c r="L240" s="43">
        <v>2000</v>
      </c>
      <c r="M240" s="161">
        <v>2710</v>
      </c>
      <c r="N240" s="112">
        <f t="shared" si="12"/>
        <v>135.5</v>
      </c>
      <c r="O240" s="184"/>
      <c r="P240" s="187"/>
    </row>
    <row r="241" spans="1:16" ht="15.6" x14ac:dyDescent="0.3">
      <c r="A241" s="178"/>
      <c r="B241" s="181"/>
      <c r="C241" s="192"/>
      <c r="D241" s="193"/>
      <c r="E241" s="193"/>
      <c r="F241" s="138"/>
      <c r="G241" s="130"/>
      <c r="H241" s="130"/>
      <c r="I241" s="124"/>
      <c r="J241" s="139"/>
      <c r="K241" s="72" t="s">
        <v>286</v>
      </c>
      <c r="L241" s="43">
        <v>60</v>
      </c>
      <c r="M241" s="161">
        <v>60</v>
      </c>
      <c r="N241" s="112">
        <f t="shared" si="12"/>
        <v>100</v>
      </c>
      <c r="O241" s="184"/>
      <c r="P241" s="187"/>
    </row>
    <row r="242" spans="1:16" ht="31.2" x14ac:dyDescent="0.3">
      <c r="A242" s="178"/>
      <c r="B242" s="181"/>
      <c r="C242" s="192"/>
      <c r="D242" s="193"/>
      <c r="E242" s="193"/>
      <c r="F242" s="138"/>
      <c r="G242" s="130"/>
      <c r="H242" s="130"/>
      <c r="I242" s="124"/>
      <c r="J242" s="139"/>
      <c r="K242" s="72" t="s">
        <v>287</v>
      </c>
      <c r="L242" s="43">
        <v>15</v>
      </c>
      <c r="M242" s="161">
        <v>31</v>
      </c>
      <c r="N242" s="112">
        <f t="shared" si="12"/>
        <v>206.66666666666669</v>
      </c>
      <c r="O242" s="184"/>
      <c r="P242" s="187"/>
    </row>
    <row r="243" spans="1:16" ht="46.8" x14ac:dyDescent="0.3">
      <c r="A243" s="178"/>
      <c r="B243" s="181"/>
      <c r="C243" s="192"/>
      <c r="D243" s="193"/>
      <c r="E243" s="193"/>
      <c r="F243" s="138"/>
      <c r="G243" s="130"/>
      <c r="H243" s="130"/>
      <c r="I243" s="124"/>
      <c r="J243" s="139"/>
      <c r="K243" s="72" t="s">
        <v>288</v>
      </c>
      <c r="L243" s="43">
        <v>13</v>
      </c>
      <c r="M243" s="161">
        <v>13</v>
      </c>
      <c r="N243" s="112">
        <f t="shared" si="12"/>
        <v>100</v>
      </c>
      <c r="O243" s="184"/>
      <c r="P243" s="187"/>
    </row>
    <row r="244" spans="1:16" ht="78" x14ac:dyDescent="0.3">
      <c r="A244" s="178"/>
      <c r="B244" s="181"/>
      <c r="C244" s="192"/>
      <c r="D244" s="193"/>
      <c r="E244" s="193"/>
      <c r="F244" s="138"/>
      <c r="G244" s="130"/>
      <c r="H244" s="130"/>
      <c r="I244" s="124"/>
      <c r="J244" s="139"/>
      <c r="K244" s="72" t="s">
        <v>289</v>
      </c>
      <c r="L244" s="43">
        <v>35</v>
      </c>
      <c r="M244" s="161">
        <v>68</v>
      </c>
      <c r="N244" s="112">
        <f t="shared" si="12"/>
        <v>194.28571428571428</v>
      </c>
      <c r="O244" s="184"/>
      <c r="P244" s="187"/>
    </row>
    <row r="245" spans="1:16" ht="62.4" x14ac:dyDescent="0.3">
      <c r="A245" s="178"/>
      <c r="B245" s="181"/>
      <c r="C245" s="192"/>
      <c r="D245" s="193"/>
      <c r="E245" s="193"/>
      <c r="F245" s="138"/>
      <c r="G245" s="130"/>
      <c r="H245" s="130"/>
      <c r="I245" s="124"/>
      <c r="J245" s="139"/>
      <c r="K245" s="72" t="s">
        <v>290</v>
      </c>
      <c r="L245" s="43">
        <v>2</v>
      </c>
      <c r="M245" s="161">
        <v>10</v>
      </c>
      <c r="N245" s="112">
        <f t="shared" si="12"/>
        <v>500</v>
      </c>
      <c r="O245" s="184"/>
      <c r="P245" s="187"/>
    </row>
    <row r="246" spans="1:16" ht="46.8" x14ac:dyDescent="0.3">
      <c r="A246" s="178"/>
      <c r="B246" s="181"/>
      <c r="C246" s="192"/>
      <c r="D246" s="193"/>
      <c r="E246" s="193"/>
      <c r="F246" s="138"/>
      <c r="G246" s="130"/>
      <c r="H246" s="130"/>
      <c r="I246" s="124"/>
      <c r="J246" s="139"/>
      <c r="K246" s="72" t="s">
        <v>291</v>
      </c>
      <c r="L246" s="43">
        <v>32000</v>
      </c>
      <c r="M246" s="161">
        <v>34451</v>
      </c>
      <c r="N246" s="112">
        <f t="shared" si="12"/>
        <v>107.659375</v>
      </c>
      <c r="O246" s="184"/>
      <c r="P246" s="187"/>
    </row>
    <row r="247" spans="1:16" ht="62.4" x14ac:dyDescent="0.3">
      <c r="A247" s="178"/>
      <c r="B247" s="181"/>
      <c r="C247" s="192"/>
      <c r="D247" s="193"/>
      <c r="E247" s="193"/>
      <c r="F247" s="138"/>
      <c r="G247" s="130"/>
      <c r="H247" s="130"/>
      <c r="I247" s="124"/>
      <c r="J247" s="139"/>
      <c r="K247" s="72" t="s">
        <v>292</v>
      </c>
      <c r="L247" s="43">
        <v>60</v>
      </c>
      <c r="M247" s="161">
        <v>130</v>
      </c>
      <c r="N247" s="112">
        <f t="shared" si="12"/>
        <v>216.66666666666666</v>
      </c>
      <c r="O247" s="184"/>
      <c r="P247" s="187"/>
    </row>
    <row r="248" spans="1:16" ht="62.4" x14ac:dyDescent="0.3">
      <c r="A248" s="178"/>
      <c r="B248" s="181"/>
      <c r="C248" s="192"/>
      <c r="D248" s="193"/>
      <c r="E248" s="193"/>
      <c r="F248" s="138"/>
      <c r="G248" s="130"/>
      <c r="H248" s="130"/>
      <c r="I248" s="124"/>
      <c r="J248" s="139"/>
      <c r="K248" s="72" t="s">
        <v>294</v>
      </c>
      <c r="L248" s="43">
        <v>1300</v>
      </c>
      <c r="M248" s="161">
        <v>3748</v>
      </c>
      <c r="N248" s="112">
        <f t="shared" si="12"/>
        <v>288.30769230769226</v>
      </c>
      <c r="O248" s="184"/>
      <c r="P248" s="187"/>
    </row>
    <row r="249" spans="1:16" ht="46.8" x14ac:dyDescent="0.3">
      <c r="A249" s="178"/>
      <c r="B249" s="181"/>
      <c r="C249" s="192"/>
      <c r="D249" s="193"/>
      <c r="E249" s="193"/>
      <c r="F249" s="138"/>
      <c r="G249" s="130"/>
      <c r="H249" s="130"/>
      <c r="I249" s="124"/>
      <c r="J249" s="139"/>
      <c r="K249" s="145" t="s">
        <v>293</v>
      </c>
      <c r="L249" s="43">
        <v>34400</v>
      </c>
      <c r="M249" s="161">
        <v>46416</v>
      </c>
      <c r="N249" s="112">
        <f t="shared" si="12"/>
        <v>134.93023255813955</v>
      </c>
      <c r="O249" s="184"/>
      <c r="P249" s="187"/>
    </row>
    <row r="250" spans="1:16" ht="46.8" x14ac:dyDescent="0.3">
      <c r="A250" s="178"/>
      <c r="B250" s="181"/>
      <c r="C250" s="192"/>
      <c r="D250" s="193"/>
      <c r="E250" s="193"/>
      <c r="F250" s="138"/>
      <c r="G250" s="130"/>
      <c r="H250" s="130"/>
      <c r="I250" s="124"/>
      <c r="J250" s="131"/>
      <c r="K250" s="146" t="s">
        <v>295</v>
      </c>
      <c r="L250" s="143">
        <v>60</v>
      </c>
      <c r="M250" s="161">
        <v>96</v>
      </c>
      <c r="N250" s="112">
        <f t="shared" si="12"/>
        <v>160</v>
      </c>
      <c r="O250" s="184"/>
      <c r="P250" s="187"/>
    </row>
    <row r="251" spans="1:16" ht="46.8" x14ac:dyDescent="0.3">
      <c r="A251" s="178"/>
      <c r="B251" s="181"/>
      <c r="C251" s="192"/>
      <c r="D251" s="193"/>
      <c r="E251" s="193"/>
      <c r="F251" s="138"/>
      <c r="G251" s="130"/>
      <c r="H251" s="130"/>
      <c r="I251" s="124"/>
      <c r="J251" s="131"/>
      <c r="K251" s="146" t="s">
        <v>296</v>
      </c>
      <c r="L251" s="143">
        <v>1200</v>
      </c>
      <c r="M251" s="161">
        <v>1693</v>
      </c>
      <c r="N251" s="112">
        <f t="shared" si="12"/>
        <v>141.08333333333334</v>
      </c>
      <c r="O251" s="184"/>
      <c r="P251" s="187"/>
    </row>
    <row r="252" spans="1:16" ht="46.8" x14ac:dyDescent="0.3">
      <c r="A252" s="178"/>
      <c r="B252" s="181"/>
      <c r="C252" s="192"/>
      <c r="D252" s="193"/>
      <c r="E252" s="193"/>
      <c r="F252" s="138"/>
      <c r="G252" s="130"/>
      <c r="H252" s="130"/>
      <c r="I252" s="124"/>
      <c r="J252" s="131"/>
      <c r="K252" s="147" t="s">
        <v>297</v>
      </c>
      <c r="L252" s="143">
        <v>4400</v>
      </c>
      <c r="M252" s="161">
        <v>4412</v>
      </c>
      <c r="N252" s="112">
        <f t="shared" si="12"/>
        <v>100.27272727272727</v>
      </c>
      <c r="O252" s="184"/>
      <c r="P252" s="187"/>
    </row>
    <row r="253" spans="1:16" ht="62.4" x14ac:dyDescent="0.3">
      <c r="A253" s="178"/>
      <c r="B253" s="181"/>
      <c r="C253" s="192"/>
      <c r="D253" s="193"/>
      <c r="E253" s="193"/>
      <c r="F253" s="59"/>
      <c r="G253" s="60"/>
      <c r="H253" s="60"/>
      <c r="I253" s="60"/>
      <c r="J253" s="60"/>
      <c r="K253" s="146" t="s">
        <v>298</v>
      </c>
      <c r="L253" s="144">
        <v>2</v>
      </c>
      <c r="M253" s="162">
        <v>2</v>
      </c>
      <c r="N253" s="112">
        <f t="shared" si="12"/>
        <v>100</v>
      </c>
      <c r="O253" s="184"/>
      <c r="P253" s="187"/>
    </row>
    <row r="254" spans="1:16" ht="93.6" x14ac:dyDescent="0.3">
      <c r="A254" s="178"/>
      <c r="B254" s="181"/>
      <c r="C254" s="192"/>
      <c r="D254" s="193"/>
      <c r="E254" s="193"/>
      <c r="F254" s="59"/>
      <c r="G254" s="60"/>
      <c r="H254" s="60"/>
      <c r="I254" s="60"/>
      <c r="J254" s="60"/>
      <c r="K254" s="146" t="s">
        <v>299</v>
      </c>
      <c r="L254" s="144">
        <v>5</v>
      </c>
      <c r="M254" s="162">
        <v>5</v>
      </c>
      <c r="N254" s="173">
        <f t="shared" si="12"/>
        <v>100</v>
      </c>
      <c r="O254" s="184"/>
      <c r="P254" s="187"/>
    </row>
    <row r="255" spans="1:16" ht="16.2" thickBot="1" x14ac:dyDescent="0.35">
      <c r="A255" s="179"/>
      <c r="B255" s="182"/>
      <c r="C255" s="195"/>
      <c r="D255" s="196"/>
      <c r="E255" s="196"/>
      <c r="F255" s="140"/>
      <c r="G255" s="141"/>
      <c r="H255" s="141"/>
      <c r="I255" s="141"/>
      <c r="J255" s="142"/>
      <c r="K255" s="201" t="s">
        <v>169</v>
      </c>
      <c r="L255" s="199"/>
      <c r="M255" s="200"/>
      <c r="N255" s="119">
        <f>SUM(N232:N254)/24</f>
        <v>164.02860461062679</v>
      </c>
      <c r="O255" s="185"/>
      <c r="P255" s="188"/>
    </row>
    <row r="256" spans="1:16" ht="34.799999999999997" x14ac:dyDescent="0.3">
      <c r="A256" s="177">
        <v>18</v>
      </c>
      <c r="B256" s="180" t="s">
        <v>300</v>
      </c>
      <c r="C256" s="159">
        <v>2</v>
      </c>
      <c r="D256" s="159">
        <v>2</v>
      </c>
      <c r="E256" s="65">
        <f>D256/C256*100</f>
        <v>100</v>
      </c>
      <c r="F256" s="134" t="s">
        <v>125</v>
      </c>
      <c r="G256" s="135">
        <f>SUM(G257:G260)</f>
        <v>15132.4</v>
      </c>
      <c r="H256" s="135">
        <f>SUM(H257:H260)</f>
        <v>15132.4</v>
      </c>
      <c r="I256" s="135">
        <f>H256/G256*100</f>
        <v>100</v>
      </c>
      <c r="J256" s="67">
        <f t="shared" ref="J256:J257" si="15">$E$256/I256*100</f>
        <v>100</v>
      </c>
      <c r="K256" s="48" t="s">
        <v>301</v>
      </c>
      <c r="L256" s="43">
        <v>411.9</v>
      </c>
      <c r="M256" s="161">
        <v>411.9</v>
      </c>
      <c r="N256" s="112">
        <f>M256/L256*100</f>
        <v>100</v>
      </c>
      <c r="O256" s="183">
        <f>N261*J256/100</f>
        <v>100</v>
      </c>
      <c r="P256" s="186" t="s">
        <v>236</v>
      </c>
    </row>
    <row r="257" spans="1:16" ht="52.8" x14ac:dyDescent="0.3">
      <c r="A257" s="178"/>
      <c r="B257" s="181"/>
      <c r="C257" s="189" t="s">
        <v>347</v>
      </c>
      <c r="D257" s="190"/>
      <c r="E257" s="191"/>
      <c r="F257" s="52" t="s">
        <v>172</v>
      </c>
      <c r="G257" s="53"/>
      <c r="H257" s="53"/>
      <c r="I257" s="47" t="e">
        <f>H257/G257*100</f>
        <v>#DIV/0!</v>
      </c>
      <c r="J257" s="67" t="e">
        <f t="shared" si="15"/>
        <v>#DIV/0!</v>
      </c>
      <c r="K257" s="71" t="s">
        <v>302</v>
      </c>
      <c r="L257" s="43">
        <v>9</v>
      </c>
      <c r="M257" s="161">
        <v>9</v>
      </c>
      <c r="N257" s="112">
        <f t="shared" ref="N257:N258" si="16">M257/L257*100</f>
        <v>100</v>
      </c>
      <c r="O257" s="184"/>
      <c r="P257" s="187"/>
    </row>
    <row r="258" spans="1:16" ht="45.6" x14ac:dyDescent="0.3">
      <c r="A258" s="178"/>
      <c r="B258" s="181"/>
      <c r="C258" s="192"/>
      <c r="D258" s="193"/>
      <c r="E258" s="194"/>
      <c r="F258" s="52" t="s">
        <v>171</v>
      </c>
      <c r="G258" s="53">
        <v>14185.8</v>
      </c>
      <c r="H258" s="53">
        <v>14185.8</v>
      </c>
      <c r="I258" s="47">
        <f>H258/G258*100</f>
        <v>100</v>
      </c>
      <c r="J258" s="67">
        <f>$E$256/I258*100</f>
        <v>100</v>
      </c>
      <c r="K258" s="71" t="s">
        <v>303</v>
      </c>
      <c r="L258" s="43">
        <v>23</v>
      </c>
      <c r="M258" s="161">
        <v>23</v>
      </c>
      <c r="N258" s="111">
        <f t="shared" si="16"/>
        <v>100</v>
      </c>
      <c r="O258" s="184"/>
      <c r="P258" s="187"/>
    </row>
    <row r="259" spans="1:16" ht="45.6" x14ac:dyDescent="0.3">
      <c r="A259" s="178"/>
      <c r="B259" s="181"/>
      <c r="C259" s="192"/>
      <c r="D259" s="193"/>
      <c r="E259" s="194"/>
      <c r="F259" s="52" t="s">
        <v>173</v>
      </c>
      <c r="G259" s="53">
        <v>946.6</v>
      </c>
      <c r="H259" s="53">
        <v>946.6</v>
      </c>
      <c r="I259" s="47">
        <f>H259/G259*100</f>
        <v>100</v>
      </c>
      <c r="J259" s="67">
        <f>$E$256/I259*100</f>
        <v>100</v>
      </c>
      <c r="K259" s="71"/>
      <c r="L259" s="43"/>
      <c r="M259" s="161"/>
      <c r="N259" s="111"/>
      <c r="O259" s="184"/>
      <c r="P259" s="187"/>
    </row>
    <row r="260" spans="1:16" ht="63" x14ac:dyDescent="0.3">
      <c r="A260" s="178"/>
      <c r="B260" s="181"/>
      <c r="C260" s="192"/>
      <c r="D260" s="193"/>
      <c r="E260" s="194"/>
      <c r="F260" s="55" t="s">
        <v>174</v>
      </c>
      <c r="G260" s="53"/>
      <c r="H260" s="53"/>
      <c r="I260" s="47"/>
      <c r="J260" s="70"/>
      <c r="K260" s="71"/>
      <c r="L260" s="43"/>
      <c r="M260" s="161"/>
      <c r="N260" s="111"/>
      <c r="O260" s="184"/>
      <c r="P260" s="187"/>
    </row>
    <row r="261" spans="1:16" ht="16.2" thickBot="1" x14ac:dyDescent="0.35">
      <c r="A261" s="179"/>
      <c r="B261" s="182"/>
      <c r="C261" s="195"/>
      <c r="D261" s="196"/>
      <c r="E261" s="197"/>
      <c r="F261" s="62"/>
      <c r="G261" s="63"/>
      <c r="H261" s="63"/>
      <c r="I261" s="63"/>
      <c r="J261" s="64"/>
      <c r="K261" s="198" t="s">
        <v>169</v>
      </c>
      <c r="L261" s="199"/>
      <c r="M261" s="200"/>
      <c r="N261" s="119">
        <f>SUM(N256:N260)/3</f>
        <v>100</v>
      </c>
      <c r="O261" s="185"/>
      <c r="P261" s="188"/>
    </row>
    <row r="262" spans="1:16" ht="124.8" x14ac:dyDescent="0.3">
      <c r="A262" s="177">
        <v>19</v>
      </c>
      <c r="B262" s="180" t="s">
        <v>304</v>
      </c>
      <c r="C262" s="159">
        <v>180</v>
      </c>
      <c r="D262" s="159">
        <v>180</v>
      </c>
      <c r="E262" s="65">
        <f>D262/C262*100</f>
        <v>100</v>
      </c>
      <c r="F262" s="134" t="s">
        <v>125</v>
      </c>
      <c r="G262" s="135">
        <f>SUM(G263:G266)</f>
        <v>74.099999999999994</v>
      </c>
      <c r="H262" s="135">
        <f>SUM(H263:H266)</f>
        <v>53.7</v>
      </c>
      <c r="I262" s="135">
        <f>H262/G262*100</f>
        <v>72.469635627530366</v>
      </c>
      <c r="J262" s="174">
        <f>$E$262/I262*100</f>
        <v>137.98882681564245</v>
      </c>
      <c r="K262" s="48" t="s">
        <v>305</v>
      </c>
      <c r="L262" s="43">
        <v>18</v>
      </c>
      <c r="M262" s="161">
        <v>18</v>
      </c>
      <c r="N262" s="112">
        <f>M262/L262*100</f>
        <v>100</v>
      </c>
      <c r="O262" s="183">
        <f>N267*J262/100</f>
        <v>148.79795158286777</v>
      </c>
      <c r="P262" s="186" t="s">
        <v>238</v>
      </c>
    </row>
    <row r="263" spans="1:16" ht="109.2" x14ac:dyDescent="0.3">
      <c r="A263" s="178"/>
      <c r="B263" s="181"/>
      <c r="C263" s="189" t="s">
        <v>344</v>
      </c>
      <c r="D263" s="190"/>
      <c r="E263" s="191"/>
      <c r="F263" s="52" t="s">
        <v>172</v>
      </c>
      <c r="G263" s="53"/>
      <c r="H263" s="53"/>
      <c r="I263" s="47"/>
      <c r="J263" s="67"/>
      <c r="K263" s="71" t="s">
        <v>306</v>
      </c>
      <c r="L263" s="43">
        <v>2</v>
      </c>
      <c r="M263" s="176">
        <v>2</v>
      </c>
      <c r="N263" s="112">
        <f t="shared" ref="N263:N266" si="17">M263/L263*100</f>
        <v>100</v>
      </c>
      <c r="O263" s="184"/>
      <c r="P263" s="187"/>
    </row>
    <row r="264" spans="1:16" ht="62.4" x14ac:dyDescent="0.3">
      <c r="A264" s="178"/>
      <c r="B264" s="181"/>
      <c r="C264" s="192"/>
      <c r="D264" s="193"/>
      <c r="E264" s="194"/>
      <c r="F264" s="52" t="s">
        <v>171</v>
      </c>
      <c r="G264" s="53"/>
      <c r="H264" s="53"/>
      <c r="I264" s="47"/>
      <c r="J264" s="67"/>
      <c r="K264" s="71" t="s">
        <v>307</v>
      </c>
      <c r="L264" s="43">
        <v>24</v>
      </c>
      <c r="M264" s="161">
        <v>25</v>
      </c>
      <c r="N264" s="112">
        <f t="shared" si="17"/>
        <v>104.16666666666667</v>
      </c>
      <c r="O264" s="184"/>
      <c r="P264" s="187"/>
    </row>
    <row r="265" spans="1:16" ht="78" x14ac:dyDescent="0.3">
      <c r="A265" s="178"/>
      <c r="B265" s="181"/>
      <c r="C265" s="192"/>
      <c r="D265" s="193"/>
      <c r="E265" s="194"/>
      <c r="F265" s="52" t="s">
        <v>173</v>
      </c>
      <c r="G265" s="53">
        <v>74.099999999999994</v>
      </c>
      <c r="H265" s="53">
        <v>53.7</v>
      </c>
      <c r="I265" s="47">
        <f>H265/G265*100</f>
        <v>72.469635627530366</v>
      </c>
      <c r="J265" s="70">
        <f>$E$262/I265*100</f>
        <v>137.98882681564245</v>
      </c>
      <c r="K265" s="71" t="s">
        <v>308</v>
      </c>
      <c r="L265" s="43">
        <v>10</v>
      </c>
      <c r="M265" s="161">
        <v>12</v>
      </c>
      <c r="N265" s="112">
        <f t="shared" si="17"/>
        <v>120</v>
      </c>
      <c r="O265" s="184"/>
      <c r="P265" s="187"/>
    </row>
    <row r="266" spans="1:16" ht="49.8" x14ac:dyDescent="0.3">
      <c r="A266" s="178"/>
      <c r="B266" s="181"/>
      <c r="C266" s="192"/>
      <c r="D266" s="193"/>
      <c r="E266" s="194"/>
      <c r="F266" s="55" t="s">
        <v>174</v>
      </c>
      <c r="G266" s="53"/>
      <c r="H266" s="53"/>
      <c r="I266" s="47"/>
      <c r="J266" s="67"/>
      <c r="K266" s="71" t="s">
        <v>309</v>
      </c>
      <c r="L266" s="43">
        <v>20</v>
      </c>
      <c r="M266" s="161">
        <v>23</v>
      </c>
      <c r="N266" s="112">
        <f t="shared" si="17"/>
        <v>114.99999999999999</v>
      </c>
      <c r="O266" s="184"/>
      <c r="P266" s="187"/>
    </row>
    <row r="267" spans="1:16" ht="16.2" thickBot="1" x14ac:dyDescent="0.35">
      <c r="A267" s="179"/>
      <c r="B267" s="182"/>
      <c r="C267" s="195"/>
      <c r="D267" s="196"/>
      <c r="E267" s="197"/>
      <c r="F267" s="62"/>
      <c r="G267" s="63"/>
      <c r="H267" s="63"/>
      <c r="I267" s="63"/>
      <c r="J267" s="64"/>
      <c r="K267" s="198" t="s">
        <v>169</v>
      </c>
      <c r="L267" s="199"/>
      <c r="M267" s="200"/>
      <c r="N267" s="119">
        <f>SUM(N262:N266)/5</f>
        <v>107.83333333333333</v>
      </c>
      <c r="O267" s="185"/>
      <c r="P267" s="188"/>
    </row>
    <row r="268" spans="1:16" ht="93.6" x14ac:dyDescent="0.3">
      <c r="A268" s="177">
        <v>20</v>
      </c>
      <c r="B268" s="180" t="s">
        <v>310</v>
      </c>
      <c r="C268" s="159">
        <v>15</v>
      </c>
      <c r="D268" s="159">
        <v>15</v>
      </c>
      <c r="E268" s="118">
        <f>D268/C268*100</f>
        <v>100</v>
      </c>
      <c r="F268" s="134" t="s">
        <v>125</v>
      </c>
      <c r="G268" s="135">
        <f>SUM(G269:G272)</f>
        <v>265029.40000000002</v>
      </c>
      <c r="H268" s="135">
        <f>SUM(H269:H272)</f>
        <v>260589.5</v>
      </c>
      <c r="I268" s="135">
        <f>H268/G268*100</f>
        <v>98.324751895450078</v>
      </c>
      <c r="J268" s="174">
        <f>$E$268/I268*100</f>
        <v>101.70379082810321</v>
      </c>
      <c r="K268" s="48" t="s">
        <v>311</v>
      </c>
      <c r="L268" s="43">
        <v>80</v>
      </c>
      <c r="M268" s="161">
        <v>97.2</v>
      </c>
      <c r="N268" s="112">
        <f>M268/L268*100</f>
        <v>121.50000000000001</v>
      </c>
      <c r="O268" s="183">
        <f>N291*J268/100</f>
        <v>102.4817040507788</v>
      </c>
      <c r="P268" s="186" t="s">
        <v>238</v>
      </c>
    </row>
    <row r="269" spans="1:16" ht="74.400000000000006" x14ac:dyDescent="0.3">
      <c r="A269" s="178"/>
      <c r="B269" s="181"/>
      <c r="C269" s="189" t="s">
        <v>345</v>
      </c>
      <c r="D269" s="190"/>
      <c r="E269" s="191"/>
      <c r="F269" s="52" t="s">
        <v>172</v>
      </c>
      <c r="G269" s="53">
        <v>713.5</v>
      </c>
      <c r="H269" s="53">
        <v>713.5</v>
      </c>
      <c r="I269" s="135">
        <f>H269/G269*100</f>
        <v>100</v>
      </c>
      <c r="J269" s="174">
        <f>$E$268/I269*100</f>
        <v>100</v>
      </c>
      <c r="K269" s="71" t="s">
        <v>312</v>
      </c>
      <c r="L269" s="43">
        <v>98</v>
      </c>
      <c r="M269" s="161">
        <v>100</v>
      </c>
      <c r="N269" s="112">
        <f t="shared" ref="N269:N290" si="18">M269/L269*100</f>
        <v>102.04081632653062</v>
      </c>
      <c r="O269" s="184"/>
      <c r="P269" s="187"/>
    </row>
    <row r="270" spans="1:16" ht="46.8" x14ac:dyDescent="0.3">
      <c r="A270" s="178"/>
      <c r="B270" s="181"/>
      <c r="C270" s="192"/>
      <c r="D270" s="193"/>
      <c r="E270" s="194"/>
      <c r="F270" s="52" t="s">
        <v>171</v>
      </c>
      <c r="G270" s="53">
        <v>188183</v>
      </c>
      <c r="H270" s="53">
        <v>183204.8</v>
      </c>
      <c r="I270" s="47">
        <f>H270/G270*100</f>
        <v>97.354596323791199</v>
      </c>
      <c r="J270" s="174">
        <f t="shared" ref="J270:J271" si="19">$E$268/I270*100</f>
        <v>102.71728688331309</v>
      </c>
      <c r="K270" s="71" t="s">
        <v>313</v>
      </c>
      <c r="L270" s="43">
        <v>1</v>
      </c>
      <c r="M270" s="161">
        <v>0</v>
      </c>
      <c r="N270" s="112">
        <f t="shared" si="18"/>
        <v>0</v>
      </c>
      <c r="O270" s="184"/>
      <c r="P270" s="187"/>
    </row>
    <row r="271" spans="1:16" ht="46.8" x14ac:dyDescent="0.3">
      <c r="A271" s="178"/>
      <c r="B271" s="181"/>
      <c r="C271" s="192"/>
      <c r="D271" s="193"/>
      <c r="E271" s="194"/>
      <c r="F271" s="52" t="s">
        <v>173</v>
      </c>
      <c r="G271" s="53">
        <v>76132.899999999994</v>
      </c>
      <c r="H271" s="53">
        <v>76671.199999999997</v>
      </c>
      <c r="I271" s="47">
        <f>H271/G271*100</f>
        <v>100.70705306116017</v>
      </c>
      <c r="J271" s="174">
        <f t="shared" si="19"/>
        <v>99.297911080040464</v>
      </c>
      <c r="K271" s="71" t="s">
        <v>314</v>
      </c>
      <c r="L271" s="43">
        <v>0</v>
      </c>
      <c r="M271" s="161">
        <v>0</v>
      </c>
      <c r="N271" s="112"/>
      <c r="O271" s="184"/>
      <c r="P271" s="187"/>
    </row>
    <row r="272" spans="1:16" ht="93.6" x14ac:dyDescent="0.3">
      <c r="A272" s="178"/>
      <c r="B272" s="181"/>
      <c r="C272" s="192"/>
      <c r="D272" s="193"/>
      <c r="E272" s="194"/>
      <c r="F272" s="55" t="s">
        <v>174</v>
      </c>
      <c r="G272" s="53"/>
      <c r="H272" s="53"/>
      <c r="I272" s="47"/>
      <c r="J272" s="163"/>
      <c r="K272" s="71" t="s">
        <v>315</v>
      </c>
      <c r="L272" s="43">
        <v>86</v>
      </c>
      <c r="M272" s="161">
        <v>86</v>
      </c>
      <c r="N272" s="112">
        <f t="shared" si="18"/>
        <v>100</v>
      </c>
      <c r="O272" s="184"/>
      <c r="P272" s="187"/>
    </row>
    <row r="273" spans="1:16" ht="46.8" x14ac:dyDescent="0.3">
      <c r="A273" s="178"/>
      <c r="B273" s="181"/>
      <c r="C273" s="192"/>
      <c r="D273" s="193"/>
      <c r="E273" s="194"/>
      <c r="F273" s="122"/>
      <c r="G273" s="130"/>
      <c r="H273" s="130"/>
      <c r="I273" s="124"/>
      <c r="J273" s="125"/>
      <c r="K273" s="71" t="s">
        <v>316</v>
      </c>
      <c r="L273" s="43">
        <v>94.1</v>
      </c>
      <c r="M273" s="161">
        <v>98.2</v>
      </c>
      <c r="N273" s="112">
        <f t="shared" si="18"/>
        <v>104.35706695005314</v>
      </c>
      <c r="O273" s="184"/>
      <c r="P273" s="187"/>
    </row>
    <row r="274" spans="1:16" ht="78" x14ac:dyDescent="0.3">
      <c r="A274" s="178"/>
      <c r="B274" s="181"/>
      <c r="C274" s="192"/>
      <c r="D274" s="193"/>
      <c r="E274" s="194"/>
      <c r="F274" s="122"/>
      <c r="G274" s="130"/>
      <c r="H274" s="130"/>
      <c r="I274" s="124"/>
      <c r="J274" s="125"/>
      <c r="K274" s="71" t="s">
        <v>317</v>
      </c>
      <c r="L274" s="43">
        <v>89</v>
      </c>
      <c r="M274" s="161">
        <v>100</v>
      </c>
      <c r="N274" s="112">
        <f t="shared" si="18"/>
        <v>112.35955056179776</v>
      </c>
      <c r="O274" s="184"/>
      <c r="P274" s="187"/>
    </row>
    <row r="275" spans="1:16" ht="62.4" x14ac:dyDescent="0.3">
      <c r="A275" s="178"/>
      <c r="B275" s="181"/>
      <c r="C275" s="192"/>
      <c r="D275" s="193"/>
      <c r="E275" s="194"/>
      <c r="F275" s="122"/>
      <c r="G275" s="130"/>
      <c r="H275" s="130"/>
      <c r="I275" s="124"/>
      <c r="J275" s="125"/>
      <c r="K275" s="71" t="s">
        <v>318</v>
      </c>
      <c r="L275" s="43">
        <v>50</v>
      </c>
      <c r="M275" s="161">
        <v>80</v>
      </c>
      <c r="N275" s="112">
        <f t="shared" si="18"/>
        <v>160</v>
      </c>
      <c r="O275" s="184"/>
      <c r="P275" s="187"/>
    </row>
    <row r="276" spans="1:16" ht="62.4" x14ac:dyDescent="0.3">
      <c r="A276" s="178"/>
      <c r="B276" s="181"/>
      <c r="C276" s="192"/>
      <c r="D276" s="193"/>
      <c r="E276" s="194"/>
      <c r="F276" s="122"/>
      <c r="G276" s="130"/>
      <c r="H276" s="130"/>
      <c r="I276" s="124"/>
      <c r="J276" s="125"/>
      <c r="K276" s="71" t="s">
        <v>319</v>
      </c>
      <c r="L276" s="43">
        <v>65</v>
      </c>
      <c r="M276" s="161">
        <v>80</v>
      </c>
      <c r="N276" s="112">
        <f t="shared" si="18"/>
        <v>123.07692307692308</v>
      </c>
      <c r="O276" s="184"/>
      <c r="P276" s="187"/>
    </row>
    <row r="277" spans="1:16" ht="46.8" x14ac:dyDescent="0.3">
      <c r="A277" s="178"/>
      <c r="B277" s="181"/>
      <c r="C277" s="192"/>
      <c r="D277" s="193"/>
      <c r="E277" s="194"/>
      <c r="F277" s="122"/>
      <c r="G277" s="130"/>
      <c r="H277" s="130"/>
      <c r="I277" s="124"/>
      <c r="J277" s="125"/>
      <c r="K277" s="71" t="s">
        <v>321</v>
      </c>
      <c r="L277" s="43">
        <v>89</v>
      </c>
      <c r="M277" s="161">
        <v>90</v>
      </c>
      <c r="N277" s="112">
        <f t="shared" si="18"/>
        <v>101.12359550561798</v>
      </c>
      <c r="O277" s="184"/>
      <c r="P277" s="187"/>
    </row>
    <row r="278" spans="1:16" ht="156" x14ac:dyDescent="0.3">
      <c r="A278" s="178"/>
      <c r="B278" s="181"/>
      <c r="C278" s="192"/>
      <c r="D278" s="193"/>
      <c r="E278" s="194"/>
      <c r="F278" s="122"/>
      <c r="G278" s="130"/>
      <c r="H278" s="130"/>
      <c r="I278" s="124"/>
      <c r="J278" s="125"/>
      <c r="K278" s="71" t="s">
        <v>320</v>
      </c>
      <c r="L278" s="43">
        <v>53</v>
      </c>
      <c r="M278" s="161">
        <v>62</v>
      </c>
      <c r="N278" s="112">
        <f t="shared" si="18"/>
        <v>116.98113207547169</v>
      </c>
      <c r="O278" s="184"/>
      <c r="P278" s="187"/>
    </row>
    <row r="279" spans="1:16" ht="62.4" x14ac:dyDescent="0.3">
      <c r="A279" s="178"/>
      <c r="B279" s="181"/>
      <c r="C279" s="192"/>
      <c r="D279" s="193"/>
      <c r="E279" s="194"/>
      <c r="F279" s="122"/>
      <c r="G279" s="130"/>
      <c r="H279" s="130"/>
      <c r="I279" s="124"/>
      <c r="J279" s="125"/>
      <c r="K279" s="71" t="s">
        <v>322</v>
      </c>
      <c r="L279" s="43">
        <v>1</v>
      </c>
      <c r="M279" s="161">
        <v>1.1000000000000001</v>
      </c>
      <c r="N279" s="112">
        <f t="shared" si="18"/>
        <v>110.00000000000001</v>
      </c>
      <c r="O279" s="184"/>
      <c r="P279" s="187"/>
    </row>
    <row r="280" spans="1:16" ht="46.8" x14ac:dyDescent="0.3">
      <c r="A280" s="178"/>
      <c r="B280" s="181"/>
      <c r="C280" s="192"/>
      <c r="D280" s="193"/>
      <c r="E280" s="194"/>
      <c r="F280" s="122"/>
      <c r="G280" s="130"/>
      <c r="H280" s="130"/>
      <c r="I280" s="124"/>
      <c r="J280" s="125"/>
      <c r="K280" s="71" t="s">
        <v>323</v>
      </c>
      <c r="L280" s="43">
        <v>35</v>
      </c>
      <c r="M280" s="161">
        <v>44</v>
      </c>
      <c r="N280" s="112">
        <f t="shared" si="18"/>
        <v>125.71428571428571</v>
      </c>
      <c r="O280" s="184"/>
      <c r="P280" s="187"/>
    </row>
    <row r="281" spans="1:16" ht="140.4" x14ac:dyDescent="0.3">
      <c r="A281" s="178"/>
      <c r="B281" s="181"/>
      <c r="C281" s="192"/>
      <c r="D281" s="193"/>
      <c r="E281" s="194"/>
      <c r="F281" s="122"/>
      <c r="G281" s="130"/>
      <c r="H281" s="130"/>
      <c r="I281" s="124"/>
      <c r="J281" s="125"/>
      <c r="K281" s="71" t="s">
        <v>324</v>
      </c>
      <c r="L281" s="43">
        <v>2</v>
      </c>
      <c r="M281" s="161">
        <v>2</v>
      </c>
      <c r="N281" s="112">
        <f t="shared" si="18"/>
        <v>100</v>
      </c>
      <c r="O281" s="184"/>
      <c r="P281" s="187"/>
    </row>
    <row r="282" spans="1:16" ht="109.2" x14ac:dyDescent="0.3">
      <c r="A282" s="178"/>
      <c r="B282" s="181"/>
      <c r="C282" s="192"/>
      <c r="D282" s="193"/>
      <c r="E282" s="194"/>
      <c r="F282" s="122"/>
      <c r="G282" s="130"/>
      <c r="H282" s="130"/>
      <c r="I282" s="124"/>
      <c r="J282" s="125"/>
      <c r="K282" s="71" t="s">
        <v>325</v>
      </c>
      <c r="L282" s="43">
        <v>100</v>
      </c>
      <c r="M282" s="161">
        <v>100</v>
      </c>
      <c r="N282" s="112">
        <f t="shared" si="18"/>
        <v>100</v>
      </c>
      <c r="O282" s="184"/>
      <c r="P282" s="187"/>
    </row>
    <row r="283" spans="1:16" ht="124.8" x14ac:dyDescent="0.3">
      <c r="A283" s="178"/>
      <c r="B283" s="181"/>
      <c r="C283" s="192"/>
      <c r="D283" s="193"/>
      <c r="E283" s="194"/>
      <c r="F283" s="122"/>
      <c r="G283" s="130"/>
      <c r="H283" s="130"/>
      <c r="I283" s="124"/>
      <c r="J283" s="125"/>
      <c r="K283" s="71" t="s">
        <v>326</v>
      </c>
      <c r="L283" s="43">
        <v>100</v>
      </c>
      <c r="M283" s="161">
        <v>100</v>
      </c>
      <c r="N283" s="112">
        <f t="shared" si="18"/>
        <v>100</v>
      </c>
      <c r="O283" s="184"/>
      <c r="P283" s="187"/>
    </row>
    <row r="284" spans="1:16" ht="109.2" x14ac:dyDescent="0.3">
      <c r="A284" s="178"/>
      <c r="B284" s="181"/>
      <c r="C284" s="192"/>
      <c r="D284" s="193"/>
      <c r="E284" s="194"/>
      <c r="F284" s="122"/>
      <c r="G284" s="130"/>
      <c r="H284" s="130"/>
      <c r="I284" s="124"/>
      <c r="J284" s="125"/>
      <c r="K284" s="71" t="s">
        <v>327</v>
      </c>
      <c r="L284" s="43">
        <v>100</v>
      </c>
      <c r="M284" s="161">
        <v>100</v>
      </c>
      <c r="N284" s="112">
        <f t="shared" si="18"/>
        <v>100</v>
      </c>
      <c r="O284" s="184"/>
      <c r="P284" s="187"/>
    </row>
    <row r="285" spans="1:16" ht="31.2" x14ac:dyDescent="0.3">
      <c r="A285" s="178"/>
      <c r="B285" s="181"/>
      <c r="C285" s="192"/>
      <c r="D285" s="193"/>
      <c r="E285" s="194"/>
      <c r="F285" s="122"/>
      <c r="G285" s="130"/>
      <c r="H285" s="130"/>
      <c r="I285" s="124"/>
      <c r="J285" s="125"/>
      <c r="K285" s="71" t="s">
        <v>328</v>
      </c>
      <c r="L285" s="43">
        <v>100</v>
      </c>
      <c r="M285" s="161">
        <v>100</v>
      </c>
      <c r="N285" s="112">
        <f t="shared" si="18"/>
        <v>100</v>
      </c>
      <c r="O285" s="184"/>
      <c r="P285" s="187"/>
    </row>
    <row r="286" spans="1:16" ht="78" x14ac:dyDescent="0.3">
      <c r="A286" s="178"/>
      <c r="B286" s="181"/>
      <c r="C286" s="192"/>
      <c r="D286" s="193"/>
      <c r="E286" s="194"/>
      <c r="F286" s="122"/>
      <c r="G286" s="130"/>
      <c r="H286" s="130"/>
      <c r="I286" s="124"/>
      <c r="J286" s="125"/>
      <c r="K286" s="71" t="s">
        <v>329</v>
      </c>
      <c r="L286" s="43">
        <v>83</v>
      </c>
      <c r="M286" s="161">
        <v>97</v>
      </c>
      <c r="N286" s="112">
        <f t="shared" si="18"/>
        <v>116.86746987951808</v>
      </c>
      <c r="O286" s="184"/>
      <c r="P286" s="187"/>
    </row>
    <row r="287" spans="1:16" ht="62.4" x14ac:dyDescent="0.3">
      <c r="A287" s="178"/>
      <c r="B287" s="181"/>
      <c r="C287" s="192"/>
      <c r="D287" s="193"/>
      <c r="E287" s="194"/>
      <c r="F287" s="122"/>
      <c r="G287" s="130"/>
      <c r="H287" s="130"/>
      <c r="I287" s="124"/>
      <c r="J287" s="125"/>
      <c r="K287" s="71" t="s">
        <v>330</v>
      </c>
      <c r="L287" s="43">
        <v>4</v>
      </c>
      <c r="M287" s="161">
        <v>4</v>
      </c>
      <c r="N287" s="112">
        <f t="shared" si="18"/>
        <v>100</v>
      </c>
      <c r="O287" s="184"/>
      <c r="P287" s="187"/>
    </row>
    <row r="288" spans="1:16" ht="116.4" customHeight="1" x14ac:dyDescent="0.3">
      <c r="A288" s="178"/>
      <c r="B288" s="181"/>
      <c r="C288" s="192"/>
      <c r="D288" s="193"/>
      <c r="E288" s="194"/>
      <c r="F288" s="122"/>
      <c r="G288" s="130"/>
      <c r="H288" s="130"/>
      <c r="I288" s="124"/>
      <c r="J288" s="125"/>
      <c r="K288" s="71" t="s">
        <v>331</v>
      </c>
      <c r="L288" s="43">
        <v>20</v>
      </c>
      <c r="M288" s="161">
        <v>21</v>
      </c>
      <c r="N288" s="112">
        <f t="shared" si="18"/>
        <v>105</v>
      </c>
      <c r="O288" s="184"/>
      <c r="P288" s="187"/>
    </row>
    <row r="289" spans="1:16" ht="109.2" x14ac:dyDescent="0.3">
      <c r="A289" s="178"/>
      <c r="B289" s="181"/>
      <c r="C289" s="192"/>
      <c r="D289" s="193"/>
      <c r="E289" s="194"/>
      <c r="F289" s="122"/>
      <c r="G289" s="130"/>
      <c r="H289" s="130"/>
      <c r="I289" s="124"/>
      <c r="J289" s="125"/>
      <c r="K289" s="71" t="s">
        <v>332</v>
      </c>
      <c r="L289" s="43">
        <v>35</v>
      </c>
      <c r="M289" s="161">
        <v>38</v>
      </c>
      <c r="N289" s="112">
        <f t="shared" si="18"/>
        <v>108.57142857142857</v>
      </c>
      <c r="O289" s="184"/>
      <c r="P289" s="187"/>
    </row>
    <row r="290" spans="1:16" ht="62.4" x14ac:dyDescent="0.3">
      <c r="A290" s="178"/>
      <c r="B290" s="181"/>
      <c r="C290" s="192"/>
      <c r="D290" s="193"/>
      <c r="E290" s="194"/>
      <c r="F290" s="122"/>
      <c r="G290" s="130"/>
      <c r="H290" s="130"/>
      <c r="I290" s="124"/>
      <c r="J290" s="125"/>
      <c r="K290" s="71" t="s">
        <v>333</v>
      </c>
      <c r="L290" s="43">
        <v>50</v>
      </c>
      <c r="M290" s="161">
        <v>55</v>
      </c>
      <c r="N290" s="112">
        <f t="shared" si="18"/>
        <v>110.00000000000001</v>
      </c>
      <c r="O290" s="184"/>
      <c r="P290" s="187"/>
    </row>
    <row r="291" spans="1:16" ht="16.2" thickBot="1" x14ac:dyDescent="0.35">
      <c r="A291" s="179"/>
      <c r="B291" s="182"/>
      <c r="C291" s="195"/>
      <c r="D291" s="196"/>
      <c r="E291" s="197"/>
      <c r="F291" s="62"/>
      <c r="G291" s="63"/>
      <c r="H291" s="63"/>
      <c r="I291" s="63"/>
      <c r="J291" s="64"/>
      <c r="K291" s="198" t="s">
        <v>169</v>
      </c>
      <c r="L291" s="199"/>
      <c r="M291" s="200"/>
      <c r="N291" s="119">
        <f>SUM(N268:N290)/23</f>
        <v>100.76488124615769</v>
      </c>
      <c r="O291" s="185"/>
      <c r="P291" s="188"/>
    </row>
  </sheetData>
  <mergeCells count="129">
    <mergeCell ref="C125:E130"/>
    <mergeCell ref="B124:B130"/>
    <mergeCell ref="A124:A130"/>
    <mergeCell ref="F129:J130"/>
    <mergeCell ref="O124:O130"/>
    <mergeCell ref="P124:P130"/>
    <mergeCell ref="A202:A207"/>
    <mergeCell ref="B202:B207"/>
    <mergeCell ref="O202:O207"/>
    <mergeCell ref="P202:P207"/>
    <mergeCell ref="C203:E207"/>
    <mergeCell ref="K207:M207"/>
    <mergeCell ref="A191:A201"/>
    <mergeCell ref="B191:B201"/>
    <mergeCell ref="O191:O201"/>
    <mergeCell ref="P191:P201"/>
    <mergeCell ref="C192:E201"/>
    <mergeCell ref="K201:M201"/>
    <mergeCell ref="A152:A184"/>
    <mergeCell ref="B152:B184"/>
    <mergeCell ref="O152:O184"/>
    <mergeCell ref="P152:P184"/>
    <mergeCell ref="C153:E184"/>
    <mergeCell ref="K184:M184"/>
    <mergeCell ref="A214:A222"/>
    <mergeCell ref="B214:B222"/>
    <mergeCell ref="O214:O222"/>
    <mergeCell ref="P214:P222"/>
    <mergeCell ref="C215:E222"/>
    <mergeCell ref="K222:M222"/>
    <mergeCell ref="A208:A213"/>
    <mergeCell ref="B208:B213"/>
    <mergeCell ref="O208:O213"/>
    <mergeCell ref="P208:P213"/>
    <mergeCell ref="C209:E213"/>
    <mergeCell ref="K213:M213"/>
    <mergeCell ref="A185:A190"/>
    <mergeCell ref="B185:B190"/>
    <mergeCell ref="O185:O190"/>
    <mergeCell ref="P185:P190"/>
    <mergeCell ref="C186:E190"/>
    <mergeCell ref="K190:M190"/>
    <mergeCell ref="B138:B145"/>
    <mergeCell ref="O138:O145"/>
    <mergeCell ref="P138:P145"/>
    <mergeCell ref="C139:E145"/>
    <mergeCell ref="K145:M145"/>
    <mergeCell ref="A146:A151"/>
    <mergeCell ref="B146:B151"/>
    <mergeCell ref="O146:O151"/>
    <mergeCell ref="P146:P151"/>
    <mergeCell ref="C147:E151"/>
    <mergeCell ref="K151:M151"/>
    <mergeCell ref="A13:A91"/>
    <mergeCell ref="B13:B91"/>
    <mergeCell ref="P101:P117"/>
    <mergeCell ref="C102:E117"/>
    <mergeCell ref="K117:M117"/>
    <mergeCell ref="A101:A117"/>
    <mergeCell ref="B101:B117"/>
    <mergeCell ref="O101:O117"/>
    <mergeCell ref="O13:O91"/>
    <mergeCell ref="P13:P91"/>
    <mergeCell ref="C14:E91"/>
    <mergeCell ref="K91:M91"/>
    <mergeCell ref="A92:A100"/>
    <mergeCell ref="B92:B100"/>
    <mergeCell ref="A2:P2"/>
    <mergeCell ref="K12:M12"/>
    <mergeCell ref="O4:O5"/>
    <mergeCell ref="P4:P5"/>
    <mergeCell ref="C4:E4"/>
    <mergeCell ref="P7:P12"/>
    <mergeCell ref="C8:E12"/>
    <mergeCell ref="O7:O12"/>
    <mergeCell ref="K4:N4"/>
    <mergeCell ref="B7:B12"/>
    <mergeCell ref="A4:A5"/>
    <mergeCell ref="B4:B5"/>
    <mergeCell ref="F4:J4"/>
    <mergeCell ref="A7:A12"/>
    <mergeCell ref="A223:A231"/>
    <mergeCell ref="B223:B231"/>
    <mergeCell ref="O223:O231"/>
    <mergeCell ref="P223:P231"/>
    <mergeCell ref="C224:E231"/>
    <mergeCell ref="K231:M231"/>
    <mergeCell ref="O92:O100"/>
    <mergeCell ref="P92:P100"/>
    <mergeCell ref="C93:E100"/>
    <mergeCell ref="K100:M100"/>
    <mergeCell ref="A118:A123"/>
    <mergeCell ref="B118:B123"/>
    <mergeCell ref="O118:O123"/>
    <mergeCell ref="P118:P123"/>
    <mergeCell ref="C119:E123"/>
    <mergeCell ref="K123:M123"/>
    <mergeCell ref="K129:M129"/>
    <mergeCell ref="A131:A137"/>
    <mergeCell ref="B131:B137"/>
    <mergeCell ref="O131:O137"/>
    <mergeCell ref="P131:P137"/>
    <mergeCell ref="C132:E137"/>
    <mergeCell ref="K137:M137"/>
    <mergeCell ref="A138:A145"/>
    <mergeCell ref="A256:A261"/>
    <mergeCell ref="B256:B261"/>
    <mergeCell ref="O256:O261"/>
    <mergeCell ref="P256:P261"/>
    <mergeCell ref="C257:E261"/>
    <mergeCell ref="K261:M261"/>
    <mergeCell ref="A232:A255"/>
    <mergeCell ref="B232:B255"/>
    <mergeCell ref="O232:O255"/>
    <mergeCell ref="P232:P255"/>
    <mergeCell ref="C233:E255"/>
    <mergeCell ref="K255:M255"/>
    <mergeCell ref="A268:A291"/>
    <mergeCell ref="B268:B291"/>
    <mergeCell ref="O268:O291"/>
    <mergeCell ref="P268:P291"/>
    <mergeCell ref="C269:E291"/>
    <mergeCell ref="K291:M291"/>
    <mergeCell ref="A262:A267"/>
    <mergeCell ref="B262:B267"/>
    <mergeCell ref="O262:O267"/>
    <mergeCell ref="P262:P267"/>
    <mergeCell ref="C263:E267"/>
    <mergeCell ref="K267:M267"/>
  </mergeCells>
  <phoneticPr fontId="0" type="noConversion"/>
  <pageMargins left="0" right="0" top="0" bottom="0" header="0" footer="0"/>
  <pageSetup paperSize="9" scale="32" orientation="landscape" r:id="rId1"/>
  <rowBreaks count="16" manualBreakCount="16">
    <brk id="12" min="1" max="15" man="1"/>
    <brk id="91" min="1" max="15" man="1"/>
    <brk id="100" min="1" max="15" man="1"/>
    <brk id="117" min="1" max="15" man="1"/>
    <brk id="130" min="1" max="15" man="1"/>
    <brk id="145" min="1" max="15" man="1"/>
    <brk id="151" min="1" max="15" man="1"/>
    <brk id="168" min="1" max="15" man="1"/>
    <brk id="184" min="1" max="15" man="1"/>
    <brk id="190" min="1" max="15" man="1"/>
    <brk id="201" min="1" max="15" man="1"/>
    <brk id="213" min="1" max="15" man="1"/>
    <brk id="231" min="1" max="15" man="1"/>
    <brk id="255" max="15" man="1"/>
    <brk id="267" max="15" man="1"/>
    <brk id="27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4.4" x14ac:dyDescent="0.3"/>
  <cols>
    <col min="1" max="1" width="4" customWidth="1"/>
    <col min="2" max="2" width="20.44140625" customWidth="1"/>
    <col min="3" max="3" width="20.33203125" customWidth="1"/>
    <col min="4" max="4" width="14" customWidth="1"/>
    <col min="5" max="5" width="13.33203125" customWidth="1"/>
    <col min="6" max="7" width="19.44140625" customWidth="1"/>
    <col min="8" max="8" width="18.109375" customWidth="1"/>
    <col min="9" max="9" width="19.44140625" customWidth="1"/>
    <col min="10" max="10" width="20.109375" customWidth="1"/>
    <col min="11" max="11" width="18.33203125" customWidth="1"/>
    <col min="12" max="12" width="23.5546875" customWidth="1"/>
    <col min="13" max="13" width="17.6640625" customWidth="1"/>
    <col min="14" max="14" width="20.88671875" customWidth="1"/>
    <col min="15" max="15" width="46.44140625" customWidth="1"/>
    <col min="16" max="16" width="16.5546875" customWidth="1"/>
  </cols>
  <sheetData>
    <row r="1" spans="1:16" ht="21.6" customHeight="1" x14ac:dyDescent="0.3">
      <c r="M1" s="19"/>
      <c r="N1" s="19"/>
      <c r="O1" s="19" t="s">
        <v>143</v>
      </c>
      <c r="P1" s="19"/>
    </row>
    <row r="2" spans="1:16" ht="21" customHeight="1" x14ac:dyDescent="0.3">
      <c r="M2" s="20"/>
      <c r="N2" s="20"/>
      <c r="O2" s="20" t="s">
        <v>154</v>
      </c>
      <c r="P2" s="20"/>
    </row>
    <row r="3" spans="1:16" ht="19.95" customHeight="1" x14ac:dyDescent="0.3">
      <c r="M3" s="20"/>
      <c r="N3" s="20"/>
      <c r="O3" s="20" t="s">
        <v>144</v>
      </c>
      <c r="P3" s="20"/>
    </row>
    <row r="4" spans="1:16" ht="23.4" customHeight="1" x14ac:dyDescent="0.3">
      <c r="M4" s="20"/>
      <c r="N4" s="20"/>
      <c r="O4" s="20" t="s">
        <v>145</v>
      </c>
      <c r="P4" s="20"/>
    </row>
    <row r="5" spans="1:16" ht="26.4" customHeight="1" x14ac:dyDescent="0.4">
      <c r="A5" s="293" t="s">
        <v>151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1:16" ht="23.4" customHeight="1" x14ac:dyDescent="0.3"/>
    <row r="7" spans="1:16" s="1" customFormat="1" ht="45.6" customHeight="1" x14ac:dyDescent="0.3">
      <c r="A7" s="294" t="s">
        <v>119</v>
      </c>
      <c r="B7" s="294" t="s">
        <v>131</v>
      </c>
      <c r="C7" s="274" t="s">
        <v>132</v>
      </c>
      <c r="D7" s="274" t="s">
        <v>122</v>
      </c>
      <c r="E7" s="274" t="s">
        <v>137</v>
      </c>
      <c r="F7" s="295" t="s">
        <v>134</v>
      </c>
      <c r="G7" s="296"/>
      <c r="H7" s="296"/>
      <c r="I7" s="296"/>
      <c r="J7" s="296"/>
      <c r="K7" s="297"/>
      <c r="L7" s="298" t="s">
        <v>136</v>
      </c>
      <c r="M7" s="300" t="s">
        <v>120</v>
      </c>
      <c r="N7" s="301"/>
      <c r="O7" s="274" t="s">
        <v>152</v>
      </c>
      <c r="P7" s="274" t="s">
        <v>121</v>
      </c>
    </row>
    <row r="8" spans="1:16" s="1" customFormat="1" ht="77.400000000000006" customHeight="1" x14ac:dyDescent="0.3">
      <c r="A8" s="274"/>
      <c r="B8" s="274"/>
      <c r="C8" s="275"/>
      <c r="D8" s="275"/>
      <c r="E8" s="275"/>
      <c r="F8" s="2" t="s">
        <v>133</v>
      </c>
      <c r="G8" s="2" t="s">
        <v>153</v>
      </c>
      <c r="H8" s="2" t="s">
        <v>139</v>
      </c>
      <c r="I8" s="2" t="s">
        <v>135</v>
      </c>
      <c r="J8" s="2" t="s">
        <v>150</v>
      </c>
      <c r="K8" s="2" t="s">
        <v>123</v>
      </c>
      <c r="L8" s="299"/>
      <c r="M8" s="24" t="s">
        <v>124</v>
      </c>
      <c r="N8" s="24" t="s">
        <v>142</v>
      </c>
      <c r="O8" s="275"/>
      <c r="P8" s="275"/>
    </row>
    <row r="9" spans="1:16" s="1" customFormat="1" ht="30.6" customHeight="1" x14ac:dyDescent="0.3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138</v>
      </c>
      <c r="I9" s="2">
        <v>8</v>
      </c>
      <c r="J9" s="18" t="s">
        <v>140</v>
      </c>
      <c r="K9" s="18" t="s">
        <v>141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3">
      <c r="A10" s="276">
        <v>1</v>
      </c>
      <c r="B10" s="279"/>
      <c r="C10" s="279"/>
      <c r="D10" s="3" t="s">
        <v>125</v>
      </c>
      <c r="E10" s="3"/>
      <c r="F10" s="4"/>
      <c r="G10" s="4"/>
      <c r="H10" s="5"/>
      <c r="I10" s="4"/>
      <c r="J10" s="4"/>
      <c r="K10" s="6"/>
      <c r="L10" s="21"/>
      <c r="M10" s="282"/>
      <c r="N10" s="282"/>
      <c r="O10" s="287"/>
      <c r="P10" s="290"/>
    </row>
    <row r="11" spans="1:16" ht="87" customHeight="1" x14ac:dyDescent="0.3">
      <c r="A11" s="277"/>
      <c r="B11" s="280"/>
      <c r="C11" s="280"/>
      <c r="D11" s="7" t="s">
        <v>126</v>
      </c>
      <c r="E11" s="7"/>
      <c r="F11" s="8"/>
      <c r="G11" s="9"/>
      <c r="H11" s="10"/>
      <c r="I11" s="8"/>
      <c r="J11" s="10"/>
      <c r="K11" s="11"/>
      <c r="L11" s="16"/>
      <c r="M11" s="283"/>
      <c r="N11" s="285"/>
      <c r="O11" s="288"/>
      <c r="P11" s="291"/>
    </row>
    <row r="12" spans="1:16" ht="64.95" customHeight="1" x14ac:dyDescent="0.3">
      <c r="A12" s="277"/>
      <c r="B12" s="280"/>
      <c r="C12" s="280"/>
      <c r="D12" s="7" t="s">
        <v>127</v>
      </c>
      <c r="E12" s="7"/>
      <c r="F12" s="12"/>
      <c r="G12" s="12"/>
      <c r="H12" s="10"/>
      <c r="I12" s="13"/>
      <c r="J12" s="10"/>
      <c r="K12" s="11"/>
      <c r="L12" s="16"/>
      <c r="M12" s="283"/>
      <c r="N12" s="285"/>
      <c r="O12" s="288"/>
      <c r="P12" s="291"/>
    </row>
    <row r="13" spans="1:16" ht="93.6" customHeight="1" x14ac:dyDescent="0.3">
      <c r="A13" s="277"/>
      <c r="B13" s="280"/>
      <c r="C13" s="280"/>
      <c r="D13" s="7" t="s">
        <v>128</v>
      </c>
      <c r="E13" s="7"/>
      <c r="F13" s="12"/>
      <c r="G13" s="12"/>
      <c r="H13" s="10"/>
      <c r="I13" s="13"/>
      <c r="J13" s="10"/>
      <c r="K13" s="11"/>
      <c r="L13" s="16"/>
      <c r="M13" s="283"/>
      <c r="N13" s="285"/>
      <c r="O13" s="288"/>
      <c r="P13" s="291"/>
    </row>
    <row r="14" spans="1:16" ht="73.2" customHeight="1" x14ac:dyDescent="0.3">
      <c r="A14" s="277"/>
      <c r="B14" s="280"/>
      <c r="C14" s="280"/>
      <c r="D14" s="14" t="s">
        <v>129</v>
      </c>
      <c r="E14" s="14"/>
      <c r="F14" s="9"/>
      <c r="G14" s="9"/>
      <c r="H14" s="10"/>
      <c r="I14" s="8"/>
      <c r="J14" s="10"/>
      <c r="K14" s="11"/>
      <c r="L14" s="16"/>
      <c r="M14" s="283"/>
      <c r="N14" s="285"/>
      <c r="O14" s="288"/>
      <c r="P14" s="291"/>
    </row>
    <row r="15" spans="1:16" ht="51" customHeight="1" x14ac:dyDescent="0.3">
      <c r="A15" s="278"/>
      <c r="B15" s="281"/>
      <c r="C15" s="281"/>
      <c r="D15" s="14" t="s">
        <v>130</v>
      </c>
      <c r="E15" s="14"/>
      <c r="F15" s="9"/>
      <c r="G15" s="9"/>
      <c r="H15" s="10"/>
      <c r="I15" s="8"/>
      <c r="J15" s="10"/>
      <c r="K15" s="11"/>
      <c r="L15" s="17"/>
      <c r="M15" s="284"/>
      <c r="N15" s="286"/>
      <c r="O15" s="289"/>
      <c r="P15" s="292"/>
    </row>
    <row r="18" spans="2:2" ht="18" x14ac:dyDescent="0.35">
      <c r="B18" s="23" t="s">
        <v>147</v>
      </c>
    </row>
    <row r="19" spans="2:2" ht="18" x14ac:dyDescent="0.35">
      <c r="B19" s="23"/>
    </row>
    <row r="20" spans="2:2" ht="18" x14ac:dyDescent="0.35">
      <c r="B20" s="23" t="s">
        <v>146</v>
      </c>
    </row>
    <row r="21" spans="2:2" ht="18" x14ac:dyDescent="0.35">
      <c r="B21" s="23"/>
    </row>
    <row r="22" spans="2:2" ht="18" x14ac:dyDescent="0.35">
      <c r="B22" s="23"/>
    </row>
    <row r="23" spans="2:2" ht="18" x14ac:dyDescent="0.35">
      <c r="B23" s="23"/>
    </row>
    <row r="24" spans="2:2" ht="18" x14ac:dyDescent="0.35">
      <c r="B24" s="23"/>
    </row>
    <row r="25" spans="2:2" ht="18" x14ac:dyDescent="0.35">
      <c r="B25" s="23"/>
    </row>
    <row r="26" spans="2:2" ht="18" x14ac:dyDescent="0.35">
      <c r="B26" s="23"/>
    </row>
    <row r="27" spans="2:2" ht="18" x14ac:dyDescent="0.35">
      <c r="B27" s="23"/>
    </row>
    <row r="28" spans="2:2" ht="18" x14ac:dyDescent="0.35">
      <c r="B28" s="23"/>
    </row>
    <row r="29" spans="2:2" ht="18" x14ac:dyDescent="0.35">
      <c r="B29" s="23"/>
    </row>
    <row r="30" spans="2:2" ht="18" x14ac:dyDescent="0.35">
      <c r="B30" s="23"/>
    </row>
    <row r="31" spans="2:2" ht="18" x14ac:dyDescent="0.35">
      <c r="B31" s="23"/>
    </row>
    <row r="32" spans="2:2" ht="18" x14ac:dyDescent="0.35">
      <c r="B32" s="23"/>
    </row>
    <row r="33" spans="2:2" ht="18" x14ac:dyDescent="0.35">
      <c r="B33" s="23"/>
    </row>
    <row r="34" spans="2:2" ht="18" x14ac:dyDescent="0.35">
      <c r="B34" s="23"/>
    </row>
    <row r="35" spans="2:2" ht="18" x14ac:dyDescent="0.35">
      <c r="B35" s="23"/>
    </row>
    <row r="36" spans="2:2" ht="18" x14ac:dyDescent="0.35">
      <c r="B36" s="23"/>
    </row>
    <row r="37" spans="2:2" ht="18" x14ac:dyDescent="0.35">
      <c r="B37" s="23"/>
    </row>
    <row r="38" spans="2:2" ht="18" x14ac:dyDescent="0.35">
      <c r="B38" s="23"/>
    </row>
    <row r="39" spans="2:2" ht="18" x14ac:dyDescent="0.35">
      <c r="B39" s="23"/>
    </row>
    <row r="40" spans="2:2" ht="18" x14ac:dyDescent="0.35">
      <c r="B40" s="23"/>
    </row>
    <row r="41" spans="2:2" ht="18" x14ac:dyDescent="0.35">
      <c r="B41" s="23" t="s">
        <v>148</v>
      </c>
    </row>
    <row r="42" spans="2:2" ht="18" x14ac:dyDescent="0.35">
      <c r="B42" s="23" t="s">
        <v>149</v>
      </c>
    </row>
  </sheetData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МП 6</vt:lpstr>
      <vt:lpstr>СВОД!sub_55001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2016-03-03T12:25:16Z</cp:lastPrinted>
  <dcterms:created xsi:type="dcterms:W3CDTF">2006-09-16T00:00:00Z</dcterms:created>
  <dcterms:modified xsi:type="dcterms:W3CDTF">2017-05-03T04:41:08Z</dcterms:modified>
</cp:coreProperties>
</file>